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 tabRatio="684" activeTab="7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G39" i="14"/>
  <c r="F39" i="14"/>
  <c r="E39" i="14"/>
  <c r="D39" i="14"/>
  <c r="G34" i="14"/>
  <c r="G30" i="14"/>
  <c r="G29" i="14"/>
  <c r="G26" i="14"/>
  <c r="G24" i="14"/>
  <c r="G19" i="14"/>
  <c r="G15" i="14"/>
  <c r="F60" i="12"/>
  <c r="F62" i="12"/>
  <c r="E60" i="12"/>
  <c r="D60" i="12"/>
  <c r="G53" i="12"/>
  <c r="G50" i="12"/>
  <c r="G48" i="12"/>
  <c r="G47" i="12"/>
  <c r="G46" i="12"/>
  <c r="G44" i="12"/>
  <c r="F39" i="12"/>
  <c r="G39" i="12"/>
  <c r="E39" i="12"/>
  <c r="D39" i="12"/>
  <c r="G33" i="12"/>
  <c r="G18" i="12"/>
  <c r="G17" i="12"/>
  <c r="F60" i="7"/>
  <c r="G60" i="7"/>
  <c r="E60" i="7"/>
  <c r="D60" i="7"/>
  <c r="G53" i="7"/>
  <c r="G50" i="7"/>
  <c r="G48" i="7"/>
  <c r="G47" i="7"/>
  <c r="G46" i="7"/>
  <c r="G44" i="7"/>
  <c r="G39" i="7"/>
  <c r="F39" i="7"/>
  <c r="E39" i="7"/>
  <c r="D39" i="7"/>
  <c r="G31" i="7"/>
  <c r="G9" i="7"/>
  <c r="F61" i="10"/>
  <c r="F63" i="10"/>
  <c r="E61" i="10"/>
  <c r="D61" i="10"/>
  <c r="G54" i="10"/>
  <c r="G53" i="10"/>
  <c r="G52" i="10"/>
  <c r="G50" i="10"/>
  <c r="G49" i="10"/>
  <c r="G48" i="10"/>
  <c r="G47" i="10"/>
  <c r="G46" i="10"/>
  <c r="G45" i="10"/>
  <c r="G44" i="10"/>
  <c r="D39" i="10"/>
  <c r="G34" i="10"/>
  <c r="G33" i="10"/>
  <c r="G29" i="10"/>
  <c r="G28" i="10"/>
  <c r="G26" i="10"/>
  <c r="G25" i="10"/>
  <c r="G20" i="10"/>
  <c r="G19" i="10"/>
  <c r="G16" i="10"/>
  <c r="F15" i="10"/>
  <c r="F39" i="10"/>
  <c r="E15" i="10"/>
  <c r="E39" i="10"/>
  <c r="B7" i="13"/>
  <c r="G12" i="10"/>
  <c r="G10" i="10"/>
  <c r="F61" i="9"/>
  <c r="F63" i="9"/>
  <c r="E61" i="9"/>
  <c r="D61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20" i="9"/>
  <c r="G18" i="9"/>
  <c r="G17" i="9"/>
  <c r="G16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G39" i="6"/>
  <c r="E39" i="6"/>
  <c r="D39" i="6"/>
  <c r="G34" i="6"/>
  <c r="G33" i="6"/>
  <c r="G32" i="6"/>
  <c r="G30" i="6"/>
  <c r="G25" i="6"/>
  <c r="G23" i="6"/>
  <c r="G21" i="6"/>
  <c r="G19" i="6"/>
  <c r="G18" i="6"/>
  <c r="G17" i="6"/>
  <c r="G16" i="6"/>
  <c r="G15" i="6"/>
  <c r="G14" i="6"/>
  <c r="G13" i="6"/>
  <c r="G11" i="6"/>
  <c r="F64" i="5"/>
  <c r="F62" i="5"/>
  <c r="G62" i="5"/>
  <c r="E62" i="5"/>
  <c r="D62" i="5"/>
  <c r="G56" i="5"/>
  <c r="G54" i="5"/>
  <c r="G50" i="5"/>
  <c r="G48" i="5"/>
  <c r="G46" i="5"/>
  <c r="F39" i="5"/>
  <c r="G39" i="5"/>
  <c r="E39" i="5"/>
  <c r="D39" i="5"/>
  <c r="G25" i="5"/>
  <c r="G24" i="5"/>
  <c r="G23" i="5"/>
  <c r="G18" i="5"/>
  <c r="G17" i="5"/>
  <c r="G14" i="5"/>
  <c r="G12" i="5"/>
  <c r="G10" i="5"/>
  <c r="F61" i="4"/>
  <c r="F63" i="4"/>
  <c r="E61" i="4"/>
  <c r="D61" i="4"/>
  <c r="B16" i="13"/>
  <c r="G54" i="4"/>
  <c r="G53" i="4"/>
  <c r="G52" i="4"/>
  <c r="G51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G75" i="3"/>
  <c r="F75" i="3"/>
  <c r="E75" i="3"/>
  <c r="D75" i="3"/>
  <c r="G68" i="3"/>
  <c r="G67" i="3"/>
  <c r="G66" i="3"/>
  <c r="G64" i="3"/>
  <c r="G63" i="3"/>
  <c r="G62" i="3"/>
  <c r="G61" i="3"/>
  <c r="G60" i="3"/>
  <c r="G59" i="3"/>
  <c r="G58" i="3"/>
  <c r="F53" i="3"/>
  <c r="E53" i="3"/>
  <c r="B12" i="13"/>
  <c r="D53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F60" i="2"/>
  <c r="F62" i="2"/>
  <c r="E60" i="2"/>
  <c r="D60" i="2"/>
  <c r="G54" i="2"/>
  <c r="G53" i="2"/>
  <c r="G50" i="2"/>
  <c r="G48" i="2"/>
  <c r="G47" i="2"/>
  <c r="G46" i="2"/>
  <c r="G39" i="2"/>
  <c r="F39" i="2"/>
  <c r="E39" i="2"/>
  <c r="D39" i="2"/>
  <c r="G32" i="2"/>
  <c r="G30" i="2"/>
  <c r="G29" i="2"/>
  <c r="G18" i="2"/>
  <c r="F60" i="11"/>
  <c r="F62" i="11"/>
  <c r="E60" i="11"/>
  <c r="D60" i="11"/>
  <c r="G53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3" i="11"/>
  <c r="G30" i="11"/>
  <c r="G29" i="11"/>
  <c r="G22" i="11"/>
  <c r="G18" i="11"/>
  <c r="G15" i="11"/>
  <c r="G11" i="11"/>
  <c r="G9" i="11"/>
  <c r="G75" i="8"/>
  <c r="F75" i="8"/>
  <c r="F77" i="8"/>
  <c r="E75" i="8"/>
  <c r="D75" i="8"/>
  <c r="G69" i="8"/>
  <c r="G68" i="8"/>
  <c r="G67" i="8"/>
  <c r="G66" i="8"/>
  <c r="G65" i="8"/>
  <c r="G64" i="8"/>
  <c r="G62" i="8"/>
  <c r="G61" i="8"/>
  <c r="G60" i="8"/>
  <c r="G59" i="8"/>
  <c r="G58" i="8"/>
  <c r="F53" i="8"/>
  <c r="G53" i="8"/>
  <c r="E53" i="8"/>
  <c r="D53" i="8"/>
  <c r="B11" i="13"/>
  <c r="G44" i="8"/>
  <c r="F39" i="8"/>
  <c r="E39" i="8"/>
  <c r="D39" i="8"/>
  <c r="G34" i="8"/>
  <c r="G33" i="8"/>
  <c r="G32" i="8"/>
  <c r="G29" i="8"/>
  <c r="G28" i="8"/>
  <c r="G26" i="8"/>
  <c r="G25" i="8"/>
  <c r="G24" i="8"/>
  <c r="G21" i="8"/>
  <c r="G19" i="8"/>
  <c r="G18" i="8"/>
  <c r="G13" i="8"/>
  <c r="G12" i="8"/>
  <c r="G11" i="8"/>
  <c r="G10" i="8"/>
  <c r="F63" i="1"/>
  <c r="G61" i="1"/>
  <c r="F61" i="1"/>
  <c r="E61" i="1"/>
  <c r="D61" i="1"/>
  <c r="G54" i="1"/>
  <c r="G52" i="1"/>
  <c r="G50" i="1"/>
  <c r="G49" i="1"/>
  <c r="G48" i="1"/>
  <c r="G47" i="1"/>
  <c r="G46" i="1"/>
  <c r="G45" i="1"/>
  <c r="G44" i="1"/>
  <c r="G39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A3" i="4"/>
  <c r="A3" i="14"/>
  <c r="A4" i="13"/>
  <c r="A3" i="12"/>
  <c r="A3" i="11"/>
  <c r="A3" i="10"/>
  <c r="A3" i="9"/>
  <c r="A3" i="8"/>
  <c r="A3" i="7"/>
  <c r="A3" i="6"/>
  <c r="A3" i="5"/>
  <c r="A3" i="3"/>
  <c r="A3" i="2"/>
  <c r="G61" i="14"/>
  <c r="G60" i="12"/>
  <c r="F62" i="7"/>
  <c r="G39" i="10"/>
  <c r="G15" i="10"/>
  <c r="G61" i="10"/>
  <c r="G61" i="9"/>
  <c r="G62" i="6"/>
  <c r="G61" i="4"/>
  <c r="B6" i="13"/>
  <c r="F77" i="3"/>
  <c r="B8" i="13"/>
  <c r="B9" i="13"/>
  <c r="G60" i="2"/>
  <c r="B18" i="13"/>
  <c r="B17" i="13"/>
  <c r="G60" i="11"/>
  <c r="G39" i="8"/>
  <c r="B13" i="13"/>
  <c r="B14" i="13"/>
  <c r="B19" i="13"/>
  <c r="B21" i="13"/>
</calcChain>
</file>

<file path=xl/sharedStrings.xml><?xml version="1.0" encoding="utf-8"?>
<sst xmlns="http://schemas.openxmlformats.org/spreadsheetml/2006/main" count="963" uniqueCount="162">
  <si>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</si>
  <si>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</si>
  <si>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</si>
  <si>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</si>
  <si>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</si>
  <si>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</si>
  <si>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</si>
  <si>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</si>
  <si>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</si>
  <si>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</si>
  <si>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</si>
  <si>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</si>
  <si>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</si>
  <si>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</si>
  <si>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</si>
  <si>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</si>
  <si>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</si>
  <si>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</si>
  <si>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</si>
  <si>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</si>
  <si>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</si>
  <si>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</si>
  <si>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</si>
  <si>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</si>
  <si>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</si>
  <si>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</si>
  <si>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</si>
  <si>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</si>
  <si>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</si>
  <si>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</si>
  <si>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</si>
  <si>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</si>
  <si>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</si>
  <si>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</si>
  <si>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</si>
  <si>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</si>
  <si>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</si>
  <si>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</si>
  <si>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</si>
  <si>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</si>
  <si>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</si>
  <si>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</si>
  <si>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</si>
  <si>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</si>
  <si>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</si>
  <si>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</si>
  <si>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</si>
  <si>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</si>
  <si>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</si>
  <si>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</si>
  <si>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</si>
  <si>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</si>
  <si>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</si>
  <si>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</si>
  <si>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</si>
  <si>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</si>
  <si>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</si>
  <si>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</si>
  <si>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</si>
  <si>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</si>
  <si>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</si>
  <si>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</si>
  <si>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</si>
  <si>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</si>
  <si>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</si>
  <si>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</si>
  <si>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</si>
  <si>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</si>
  <si>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</si>
  <si>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</si>
  <si>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</si>
  <si>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</si>
  <si>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</si>
  <si>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</si>
  <si>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</si>
  <si>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</si>
  <si>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</si>
  <si>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</si>
  <si>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</si>
  <si>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 xml:space="preserve">   Blackjack Switch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</si>
  <si>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</si>
  <si>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</si>
  <si>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</si>
  <si>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</si>
  <si>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</si>
  <si>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</si>
  <si>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</si>
  <si>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</si>
  <si>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</si>
  <si>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</si>
  <si>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</si>
  <si>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</si>
  <si>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</si>
  <si>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</si>
  <si>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</si>
  <si>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</si>
  <si>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</si>
  <si>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</si>
  <si>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</si>
  <si>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</si>
  <si>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</si>
  <si>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</si>
  <si>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</si>
  <si>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</si>
  <si>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</si>
  <si>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</si>
  <si>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</si>
  <si>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</si>
  <si>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</si>
  <si>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</si>
  <si>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</si>
  <si>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</si>
  <si>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</si>
  <si>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</si>
  <si>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</si>
  <si>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</si>
  <si>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</si>
  <si>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</si>
  <si>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</si>
  <si>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</si>
  <si>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</si>
  <si>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</si>
  <si>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</si>
  <si>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</si>
  <si>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</si>
  <si>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</si>
  <si>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</si>
  <si>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</si>
  <si>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</si>
  <si>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</si>
  <si>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</si>
  <si>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</si>
  <si>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</si>
  <si>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</si>
  <si>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</si>
  <si>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</si>
  <si>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</si>
  <si>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</si>
  <si>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</si>
  <si>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</si>
  <si>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</si>
  <si>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</si>
  <si>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</si>
  <si>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</si>
  <si>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</si>
  <si>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</si>
  <si>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</si>
  <si>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</si>
  <si>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HYBRID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</si>
  <si>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</si>
  <si>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</si>
  <si>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</si>
  <si>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</si>
  <si>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</si>
  <si>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</si>
  <si>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Mini Baccarat Dragon Bonus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</si>
  <si>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</si>
  <si>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</si>
  <si>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</si>
  <si>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</si>
  <si>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</si>
  <si>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>MONTH ENDED: 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</si>
</sst>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/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153</v>
      </c>
      <c r="B9" s="13"/>
      <c r="C9" s="14"/>
      <c r="D9" s="73">
        <v>3</v>
      </c>
      <c r="E9" s="99">
        <v>806177</v>
      </c>
      <c r="F9" s="74">
        <v>234948.5</v>
      </c>
      <c r="G9" s="104">
        <f>F9/E9</f>
        <v>0.29143537957545301</v>
      </c>
      <c r="H9" s="15"/>
    </row>
    <row r="10" spans="1:8" ht="15.75" x14ac:dyDescent="0.25">
      <c r="A10" s="93" t="s">
        <v>11</v>
      </c>
      <c r="B10" s="13"/>
      <c r="C10" s="14"/>
      <c r="D10" s="73">
        <v>6</v>
      </c>
      <c r="E10" s="99">
        <v>1346715</v>
      </c>
      <c r="F10" s="74">
        <v>322680</v>
      </c>
      <c r="G10" s="104">
        <f>F10/E10</f>
        <v>0.23960526169234025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11</v>
      </c>
      <c r="E13" s="99">
        <v>1727203</v>
      </c>
      <c r="F13" s="74">
        <v>376319</v>
      </c>
      <c r="G13" s="104">
        <f t="shared" ref="G13:G22" si="0">F13/E13</f>
        <v>0.21787769011517466</v>
      </c>
      <c r="H13" s="15"/>
    </row>
    <row r="14" spans="1:8" ht="15.75" x14ac:dyDescent="0.25">
      <c r="A14" s="93" t="s">
        <v>122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114</v>
      </c>
      <c r="B15" s="13"/>
      <c r="C15" s="14"/>
      <c r="D15" s="73">
        <v>1</v>
      </c>
      <c r="E15" s="99">
        <v>219690</v>
      </c>
      <c r="F15" s="74">
        <v>64386.5</v>
      </c>
      <c r="G15" s="104">
        <f t="shared" si="0"/>
        <v>0.29307888388183351</v>
      </c>
      <c r="H15" s="15"/>
    </row>
    <row r="16" spans="1:8" ht="15.75" x14ac:dyDescent="0.25">
      <c r="A16" s="93" t="s">
        <v>123</v>
      </c>
      <c r="B16" s="13"/>
      <c r="C16" s="14"/>
      <c r="D16" s="73">
        <v>2</v>
      </c>
      <c r="E16" s="99">
        <v>3699475</v>
      </c>
      <c r="F16" s="74">
        <v>204012.5</v>
      </c>
      <c r="G16" s="104">
        <f t="shared" si="0"/>
        <v>5.5146338331790321E-2</v>
      </c>
      <c r="H16" s="15"/>
    </row>
    <row r="17" spans="1:8" ht="15.75" x14ac:dyDescent="0.25">
      <c r="A17" s="93" t="s">
        <v>154</v>
      </c>
      <c r="B17" s="13"/>
      <c r="C17" s="14"/>
      <c r="D17" s="73">
        <v>4</v>
      </c>
      <c r="E17" s="99">
        <v>6131919</v>
      </c>
      <c r="F17" s="74">
        <v>226521.5</v>
      </c>
      <c r="G17" s="104">
        <f t="shared" si="0"/>
        <v>3.6941371860913362E-2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527811</v>
      </c>
      <c r="F18" s="74">
        <v>196626</v>
      </c>
      <c r="G18" s="104">
        <f t="shared" si="0"/>
        <v>0.37253107646487094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70" t="s">
        <v>16</v>
      </c>
      <c r="B20" s="13"/>
      <c r="C20" s="14"/>
      <c r="D20" s="73">
        <v>1</v>
      </c>
      <c r="E20" s="99">
        <v>1057599</v>
      </c>
      <c r="F20" s="74">
        <v>169752</v>
      </c>
      <c r="G20" s="104">
        <f t="shared" si="0"/>
        <v>0.16050695963214792</v>
      </c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98</v>
      </c>
      <c r="B22" s="13"/>
      <c r="C22" s="14"/>
      <c r="D22" s="73">
        <v>1</v>
      </c>
      <c r="E22" s="99">
        <v>77543</v>
      </c>
      <c r="F22" s="74">
        <v>37930</v>
      </c>
      <c r="G22" s="104">
        <f t="shared" si="0"/>
        <v>0.48914795661761862</v>
      </c>
      <c r="H22" s="15"/>
    </row>
    <row r="23" spans="1:8" ht="15.75" x14ac:dyDescent="0.25">
      <c r="A23" s="93" t="s">
        <v>157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150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99">
        <v>671060</v>
      </c>
      <c r="F25" s="74">
        <v>140754</v>
      </c>
      <c r="G25" s="104">
        <f>F25/E25</f>
        <v>0.20974875569993742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159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117</v>
      </c>
      <c r="B30" s="13"/>
      <c r="C30" s="14"/>
      <c r="D30" s="73">
        <v>2</v>
      </c>
      <c r="E30" s="74">
        <v>656881</v>
      </c>
      <c r="F30" s="74">
        <v>180313</v>
      </c>
      <c r="G30" s="104">
        <f>F30/E30</f>
        <v>0.27449872960246985</v>
      </c>
      <c r="H30" s="15"/>
    </row>
    <row r="31" spans="1:8" ht="15.75" x14ac:dyDescent="0.25">
      <c r="A31" s="70" t="s">
        <v>19</v>
      </c>
      <c r="B31" s="13"/>
      <c r="C31" s="14"/>
      <c r="D31" s="73">
        <v>2</v>
      </c>
      <c r="E31" s="74">
        <v>414306</v>
      </c>
      <c r="F31" s="74">
        <v>185536</v>
      </c>
      <c r="G31" s="104">
        <f>F31/E31</f>
        <v>0.447823589327695</v>
      </c>
      <c r="H31" s="15"/>
    </row>
    <row r="32" spans="1:8" ht="15.75" x14ac:dyDescent="0.25">
      <c r="A32" s="70" t="s">
        <v>149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160</v>
      </c>
      <c r="B33" s="13"/>
      <c r="C33" s="14"/>
      <c r="D33" s="73"/>
      <c r="E33" s="74"/>
      <c r="F33" s="74"/>
      <c r="G33" s="104"/>
      <c r="H33" s="15"/>
    </row>
    <row r="34" spans="1:8" ht="15.75" x14ac:dyDescent="0.25">
      <c r="A34" s="70" t="s">
        <v>76</v>
      </c>
      <c r="B34" s="13"/>
      <c r="C34" s="14"/>
      <c r="D34" s="73"/>
      <c r="E34" s="74"/>
      <c r="F34" s="74"/>
      <c r="G34" s="104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37</v>
      </c>
      <c r="E39" s="82">
        <f>SUM(E9:E38)</f>
        <v>17336379</v>
      </c>
      <c r="F39" s="82">
        <f>SUM(F9:F38)</f>
        <v>2339779</v>
      </c>
      <c r="G39" s="106">
        <f>F39/E39</f>
        <v>0.13496353534956751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134</v>
      </c>
      <c r="F42" s="25" t="s">
        <v>134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109" t="s">
        <v>136</v>
      </c>
      <c r="H43" s="2"/>
    </row>
    <row r="44" spans="1:8" ht="15.75" x14ac:dyDescent="0.25">
      <c r="A44" s="27" t="s">
        <v>33</v>
      </c>
      <c r="B44" s="28"/>
      <c r="C44" s="14"/>
      <c r="D44" s="73">
        <v>100</v>
      </c>
      <c r="E44" s="74">
        <v>12712634.25</v>
      </c>
      <c r="F44" s="74">
        <v>791262.4</v>
      </c>
      <c r="G44" s="104">
        <f>1-(+F44/E44)</f>
        <v>0.93775779398357184</v>
      </c>
      <c r="H44" s="15"/>
    </row>
    <row r="45" spans="1:8" ht="15.75" x14ac:dyDescent="0.25">
      <c r="A45" s="27" t="s">
        <v>34</v>
      </c>
      <c r="B45" s="28"/>
      <c r="C45" s="14"/>
      <c r="D45" s="73">
        <v>8</v>
      </c>
      <c r="E45" s="74">
        <v>8078482.8300000001</v>
      </c>
      <c r="F45" s="74">
        <v>643786.18000000005</v>
      </c>
      <c r="G45" s="104">
        <f t="shared" ref="G45:G52" si="1">1-(+F45/E45)</f>
        <v>0.92030852902116023</v>
      </c>
      <c r="H45" s="15"/>
    </row>
    <row r="46" spans="1:8" ht="15.75" x14ac:dyDescent="0.25">
      <c r="A46" s="27" t="s">
        <v>35</v>
      </c>
      <c r="B46" s="28"/>
      <c r="C46" s="14"/>
      <c r="D46" s="73">
        <v>72</v>
      </c>
      <c r="E46" s="74">
        <v>5901334.5</v>
      </c>
      <c r="F46" s="74">
        <v>405683.31</v>
      </c>
      <c r="G46" s="104">
        <f t="shared" si="1"/>
        <v>0.93125566598538012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647225</v>
      </c>
      <c r="F47" s="74">
        <v>29979</v>
      </c>
      <c r="G47" s="104">
        <f t="shared" si="1"/>
        <v>0.95368071381667885</v>
      </c>
      <c r="H47" s="15"/>
    </row>
    <row r="48" spans="1:8" ht="15.75" x14ac:dyDescent="0.25">
      <c r="A48" s="27" t="s">
        <v>37</v>
      </c>
      <c r="B48" s="28"/>
      <c r="C48" s="14"/>
      <c r="D48" s="73">
        <v>116</v>
      </c>
      <c r="E48" s="74">
        <v>17184634.219999999</v>
      </c>
      <c r="F48" s="74">
        <v>1273827.01</v>
      </c>
      <c r="G48" s="104">
        <f t="shared" si="1"/>
        <v>0.92587406902630021</v>
      </c>
      <c r="H48" s="15"/>
    </row>
    <row r="49" spans="1:8" ht="15.75" x14ac:dyDescent="0.25">
      <c r="A49" s="27" t="s">
        <v>38</v>
      </c>
      <c r="B49" s="28"/>
      <c r="C49" s="14"/>
      <c r="D49" s="73">
        <v>9</v>
      </c>
      <c r="E49" s="74">
        <v>2100101</v>
      </c>
      <c r="F49" s="74">
        <v>145259</v>
      </c>
      <c r="G49" s="104">
        <f t="shared" si="1"/>
        <v>0.93083237425247645</v>
      </c>
      <c r="H49" s="15"/>
    </row>
    <row r="50" spans="1:8" ht="15.75" x14ac:dyDescent="0.25">
      <c r="A50" s="27" t="s">
        <v>39</v>
      </c>
      <c r="B50" s="28"/>
      <c r="C50" s="14"/>
      <c r="D50" s="73">
        <v>15</v>
      </c>
      <c r="E50" s="74">
        <v>1833425.77</v>
      </c>
      <c r="F50" s="74">
        <v>59864.77</v>
      </c>
      <c r="G50" s="104">
        <f t="shared" si="1"/>
        <v>0.9673481353979223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104"/>
      <c r="H51" s="15"/>
    </row>
    <row r="52" spans="1:8" ht="15.75" x14ac:dyDescent="0.25">
      <c r="A52" s="54" t="s">
        <v>41</v>
      </c>
      <c r="B52" s="28"/>
      <c r="C52" s="14"/>
      <c r="D52" s="73">
        <v>2</v>
      </c>
      <c r="E52" s="74">
        <v>211650</v>
      </c>
      <c r="F52" s="74">
        <v>49575</v>
      </c>
      <c r="G52" s="104">
        <f t="shared" si="1"/>
        <v>0.76576895818568391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15"/>
    </row>
    <row r="54" spans="1:8" ht="15.75" x14ac:dyDescent="0.25">
      <c r="A54" s="27" t="s">
        <v>99</v>
      </c>
      <c r="B54" s="28"/>
      <c r="C54" s="14"/>
      <c r="D54" s="73">
        <v>775</v>
      </c>
      <c r="E54" s="74">
        <v>92633444.959999993</v>
      </c>
      <c r="F54" s="74">
        <v>9941973.8599999994</v>
      </c>
      <c r="G54" s="104">
        <f>1-(+F54/E54)</f>
        <v>0.89267403512529375</v>
      </c>
      <c r="H54" s="15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105"/>
      <c r="H56" s="15"/>
    </row>
    <row r="57" spans="1:8" x14ac:dyDescent="0.2">
      <c r="A57" s="16" t="s">
        <v>44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105"/>
      <c r="H58" s="15"/>
    </row>
    <row r="59" spans="1:8" ht="15.75" x14ac:dyDescent="0.25">
      <c r="A59" s="32"/>
      <c r="B59" s="18"/>
      <c r="C59" s="14"/>
      <c r="D59" s="77"/>
      <c r="E59" s="95"/>
      <c r="F59" s="74"/>
      <c r="G59" s="105"/>
      <c r="H59" s="15"/>
    </row>
    <row r="60" spans="1:8" ht="15.75" x14ac:dyDescent="0.25">
      <c r="A60" s="20" t="s">
        <v>45</v>
      </c>
      <c r="B60" s="20"/>
      <c r="C60" s="21"/>
      <c r="D60" s="77"/>
      <c r="E60" s="80"/>
      <c r="F60" s="80"/>
      <c r="G60" s="105"/>
      <c r="H60" s="15"/>
    </row>
    <row r="61" spans="1:8" ht="15.75" x14ac:dyDescent="0.25">
      <c r="A61" s="33"/>
      <c r="B61" s="33"/>
      <c r="C61" s="33"/>
      <c r="D61" s="81">
        <f>SUM(D44:D57)</f>
        <v>1098</v>
      </c>
      <c r="E61" s="82">
        <f>SUM(E44:E60)</f>
        <v>141302932.53</v>
      </c>
      <c r="F61" s="82">
        <f>SUM(F44:F60)</f>
        <v>13341210.529999999</v>
      </c>
      <c r="G61" s="110">
        <f>1-(+F61/E61)</f>
        <v>0.90558433366435953</v>
      </c>
      <c r="H61" s="2"/>
    </row>
    <row r="62" spans="1:8" ht="18" x14ac:dyDescent="0.25">
      <c r="A62" s="35" t="s">
        <v>46</v>
      </c>
      <c r="B62" s="36"/>
      <c r="C62" s="36"/>
      <c r="D62" s="91"/>
      <c r="E62" s="92"/>
      <c r="F62" s="34"/>
      <c r="G62" s="34"/>
      <c r="H62" s="2"/>
    </row>
    <row r="63" spans="1:8" ht="18" x14ac:dyDescent="0.25">
      <c r="A63" s="38"/>
      <c r="B63" s="39"/>
      <c r="C63" s="39"/>
      <c r="D63" s="36"/>
      <c r="E63" s="36"/>
      <c r="F63" s="37">
        <f>F61+F25+F39</f>
        <v>15821743.529999999</v>
      </c>
      <c r="G63" s="36"/>
      <c r="H63" s="2"/>
    </row>
    <row r="64" spans="1:8" ht="18" x14ac:dyDescent="0.25">
      <c r="A64" s="38"/>
      <c r="B64" s="39"/>
      <c r="C64" s="39"/>
      <c r="D64" s="36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158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3</v>
      </c>
      <c r="E10" s="74">
        <v>113142</v>
      </c>
      <c r="F10" s="74">
        <v>4303.5</v>
      </c>
      <c r="G10" s="104">
        <f>F10/E10</f>
        <v>3.8036273002068195E-2</v>
      </c>
      <c r="H10" s="15"/>
    </row>
    <row r="11" spans="1:8" ht="15.75" x14ac:dyDescent="0.25">
      <c r="A11" s="93" t="s">
        <v>121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58363</v>
      </c>
      <c r="F12" s="74">
        <v>16109</v>
      </c>
      <c r="G12" s="104">
        <f>F12/E12</f>
        <v>0.27601391292428423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107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109</v>
      </c>
      <c r="B15" s="13"/>
      <c r="C15" s="14"/>
      <c r="D15" s="73">
        <v>8</v>
      </c>
      <c r="E15" s="74">
        <f>2051902+57985</f>
        <v>2109887</v>
      </c>
      <c r="F15" s="74">
        <f>406240.5+30983</f>
        <v>437223.5</v>
      </c>
      <c r="G15" s="104">
        <f>F15/E15</f>
        <v>0.20722602679669574</v>
      </c>
      <c r="H15" s="15"/>
    </row>
    <row r="16" spans="1:8" ht="15.75" x14ac:dyDescent="0.25">
      <c r="A16" s="93" t="s">
        <v>104</v>
      </c>
      <c r="B16" s="13"/>
      <c r="C16" s="14"/>
      <c r="D16" s="73">
        <v>4</v>
      </c>
      <c r="E16" s="74">
        <v>838190</v>
      </c>
      <c r="F16" s="74">
        <v>205006</v>
      </c>
      <c r="G16" s="104">
        <f>F16/E16</f>
        <v>0.24458177740130518</v>
      </c>
      <c r="H16" s="15"/>
    </row>
    <row r="17" spans="1:8" ht="15.75" x14ac:dyDescent="0.25">
      <c r="A17" s="93" t="s">
        <v>78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70" t="s">
        <v>115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70" t="s">
        <v>14</v>
      </c>
      <c r="B19" s="13"/>
      <c r="C19" s="14"/>
      <c r="D19" s="73">
        <v>1</v>
      </c>
      <c r="E19" s="74">
        <v>60525</v>
      </c>
      <c r="F19" s="74">
        <v>12714</v>
      </c>
      <c r="G19" s="104">
        <f>F19/E19</f>
        <v>0.21006195786864931</v>
      </c>
      <c r="H19" s="15"/>
    </row>
    <row r="20" spans="1:8" ht="15.75" x14ac:dyDescent="0.25">
      <c r="A20" s="93" t="s">
        <v>15</v>
      </c>
      <c r="B20" s="13"/>
      <c r="C20" s="14"/>
      <c r="D20" s="73">
        <v>1</v>
      </c>
      <c r="E20" s="74">
        <v>1135268</v>
      </c>
      <c r="F20" s="74">
        <v>-42249</v>
      </c>
      <c r="G20" s="104">
        <f>F20/E20</f>
        <v>-3.7215001215572009E-2</v>
      </c>
      <c r="H20" s="15"/>
    </row>
    <row r="21" spans="1:8" ht="15.75" x14ac:dyDescent="0.25">
      <c r="A21" s="93" t="s">
        <v>59</v>
      </c>
      <c r="B21" s="13"/>
      <c r="C21" s="14"/>
      <c r="D21" s="73"/>
      <c r="E21" s="74"/>
      <c r="F21" s="74"/>
      <c r="G21" s="104"/>
      <c r="H21" s="15"/>
    </row>
    <row r="22" spans="1:8" ht="15.75" x14ac:dyDescent="0.25">
      <c r="A22" s="93" t="s">
        <v>98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116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975188</v>
      </c>
      <c r="F25" s="74">
        <v>182194</v>
      </c>
      <c r="G25" s="104">
        <f>F25/E25</f>
        <v>0.18682961644318838</v>
      </c>
      <c r="H25" s="15"/>
    </row>
    <row r="26" spans="1:8" ht="15.75" x14ac:dyDescent="0.25">
      <c r="A26" s="94" t="s">
        <v>21</v>
      </c>
      <c r="B26" s="13"/>
      <c r="C26" s="14"/>
      <c r="D26" s="73">
        <v>9</v>
      </c>
      <c r="E26" s="74">
        <v>139030</v>
      </c>
      <c r="F26" s="74">
        <v>139030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47523</v>
      </c>
      <c r="F28" s="74">
        <v>5873</v>
      </c>
      <c r="G28" s="104">
        <f>F28/E28</f>
        <v>0.12358226542937104</v>
      </c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133120</v>
      </c>
      <c r="F29" s="74">
        <v>45680</v>
      </c>
      <c r="G29" s="104">
        <f t="shared" ref="G29:G34" si="0">F29/E29</f>
        <v>0.34314903846153844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111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412475</v>
      </c>
      <c r="F33" s="74">
        <v>67079.66</v>
      </c>
      <c r="G33" s="104">
        <f t="shared" si="0"/>
        <v>0.16262721377053155</v>
      </c>
      <c r="H33" s="15"/>
    </row>
    <row r="34" spans="1:8" ht="15.75" x14ac:dyDescent="0.25">
      <c r="A34" s="70" t="s">
        <v>76</v>
      </c>
      <c r="B34" s="13"/>
      <c r="C34" s="14"/>
      <c r="D34" s="73">
        <v>2</v>
      </c>
      <c r="E34" s="74">
        <v>932310</v>
      </c>
      <c r="F34" s="74">
        <v>249564</v>
      </c>
      <c r="G34" s="104">
        <f t="shared" si="0"/>
        <v>0.26768349583293111</v>
      </c>
      <c r="H34" s="15"/>
    </row>
    <row r="35" spans="1:8" x14ac:dyDescent="0.2">
      <c r="A35" s="16" t="s">
        <v>28</v>
      </c>
      <c r="B35" s="13"/>
      <c r="C35" s="14"/>
      <c r="D35" s="77"/>
      <c r="E35" s="95">
        <v>30900</v>
      </c>
      <c r="F35" s="74">
        <v>6180</v>
      </c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34</v>
      </c>
      <c r="E39" s="82">
        <f>SUM(E9:E38)</f>
        <v>6985921</v>
      </c>
      <c r="F39" s="82">
        <f>SUM(F9:F38)</f>
        <v>1328707.6599999999</v>
      </c>
      <c r="G39" s="106">
        <f>F39/E39</f>
        <v>0.19019792236413779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14"/>
      <c r="D42" s="89"/>
      <c r="E42" s="25" t="s">
        <v>134</v>
      </c>
      <c r="F42" s="25" t="s">
        <v>134</v>
      </c>
      <c r="G42" s="108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135</v>
      </c>
      <c r="F43" s="88" t="s">
        <v>8</v>
      </c>
      <c r="G43" s="109" t="s">
        <v>136</v>
      </c>
      <c r="H43" s="15"/>
    </row>
    <row r="44" spans="1:8" ht="15.75" x14ac:dyDescent="0.25">
      <c r="A44" s="27" t="s">
        <v>33</v>
      </c>
      <c r="B44" s="28"/>
      <c r="C44" s="14"/>
      <c r="D44" s="73">
        <v>44</v>
      </c>
      <c r="E44" s="111">
        <v>9595085.6999999993</v>
      </c>
      <c r="F44" s="74">
        <v>400337.86</v>
      </c>
      <c r="G44" s="104">
        <f>1-(+F44/E44)</f>
        <v>0.95827678120686299</v>
      </c>
      <c r="H44" s="15"/>
    </row>
    <row r="45" spans="1:8" ht="15.75" x14ac:dyDescent="0.25">
      <c r="A45" s="27" t="s">
        <v>34</v>
      </c>
      <c r="B45" s="28"/>
      <c r="C45" s="14"/>
      <c r="D45" s="73">
        <v>12</v>
      </c>
      <c r="E45" s="111">
        <v>4792545.95</v>
      </c>
      <c r="F45" s="74">
        <v>563287.56000000006</v>
      </c>
      <c r="G45" s="104">
        <f>1-(+F45/E45)</f>
        <v>0.88246590311773643</v>
      </c>
      <c r="H45" s="15"/>
    </row>
    <row r="46" spans="1:8" ht="15.75" x14ac:dyDescent="0.25">
      <c r="A46" s="27" t="s">
        <v>35</v>
      </c>
      <c r="B46" s="28"/>
      <c r="C46" s="14"/>
      <c r="D46" s="73">
        <v>80</v>
      </c>
      <c r="E46" s="111">
        <v>5696228</v>
      </c>
      <c r="F46" s="74">
        <v>284649.78999999998</v>
      </c>
      <c r="G46" s="104">
        <f>1-(+F46/E46)</f>
        <v>0.95002837140648166</v>
      </c>
      <c r="H46" s="15"/>
    </row>
    <row r="47" spans="1:8" ht="15.75" x14ac:dyDescent="0.25">
      <c r="A47" s="27" t="s">
        <v>36</v>
      </c>
      <c r="B47" s="28"/>
      <c r="C47" s="14"/>
      <c r="D47" s="73">
        <v>6</v>
      </c>
      <c r="E47" s="111">
        <v>2808849.5</v>
      </c>
      <c r="F47" s="74">
        <v>192831.17</v>
      </c>
      <c r="G47" s="104">
        <f>1-(+F47/E47)</f>
        <v>0.9313486998858429</v>
      </c>
      <c r="H47" s="15"/>
    </row>
    <row r="48" spans="1:8" ht="15.75" x14ac:dyDescent="0.25">
      <c r="A48" s="27" t="s">
        <v>37</v>
      </c>
      <c r="B48" s="28"/>
      <c r="C48" s="14"/>
      <c r="D48" s="73">
        <v>67</v>
      </c>
      <c r="E48" s="111">
        <v>10732814.5</v>
      </c>
      <c r="F48" s="74">
        <v>1032415.77</v>
      </c>
      <c r="G48" s="104">
        <f t="shared" ref="G48:G54" si="1">1-(+F48/E48)</f>
        <v>0.90380754554175891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111">
        <v>667884</v>
      </c>
      <c r="F49" s="74">
        <v>25665.85</v>
      </c>
      <c r="G49" s="104">
        <f t="shared" si="1"/>
        <v>0.96157139563157679</v>
      </c>
      <c r="H49" s="2"/>
    </row>
    <row r="50" spans="1:8" ht="15.75" x14ac:dyDescent="0.25">
      <c r="A50" s="27" t="s">
        <v>39</v>
      </c>
      <c r="B50" s="28"/>
      <c r="C50" s="21"/>
      <c r="D50" s="73">
        <v>9</v>
      </c>
      <c r="E50" s="111">
        <v>1016455</v>
      </c>
      <c r="F50" s="74">
        <v>163863.4</v>
      </c>
      <c r="G50" s="104">
        <f t="shared" si="1"/>
        <v>0.83878932171124154</v>
      </c>
      <c r="H50" s="2"/>
    </row>
    <row r="51" spans="1:8" ht="15.75" x14ac:dyDescent="0.25">
      <c r="A51" s="27" t="s">
        <v>40</v>
      </c>
      <c r="B51" s="28"/>
      <c r="C51" s="33"/>
      <c r="D51" s="73"/>
      <c r="E51" s="111"/>
      <c r="F51" s="74"/>
      <c r="G51" s="104"/>
      <c r="H51" s="2"/>
    </row>
    <row r="52" spans="1:8" ht="18" x14ac:dyDescent="0.25">
      <c r="A52" s="54" t="s">
        <v>41</v>
      </c>
      <c r="B52" s="28"/>
      <c r="C52" s="36"/>
      <c r="D52" s="73">
        <v>2</v>
      </c>
      <c r="E52" s="111">
        <v>220075</v>
      </c>
      <c r="F52" s="74">
        <v>-32531.59</v>
      </c>
      <c r="G52" s="104">
        <f t="shared" si="1"/>
        <v>1.1478204702942179</v>
      </c>
      <c r="H52" s="2"/>
    </row>
    <row r="53" spans="1:8" ht="18" x14ac:dyDescent="0.25">
      <c r="A53" s="55" t="s">
        <v>60</v>
      </c>
      <c r="B53" s="28"/>
      <c r="C53" s="36"/>
      <c r="D53" s="73">
        <v>1</v>
      </c>
      <c r="E53" s="111">
        <v>15300</v>
      </c>
      <c r="F53" s="74">
        <v>8156.59</v>
      </c>
      <c r="G53" s="104">
        <f t="shared" si="1"/>
        <v>0.4668895424836601</v>
      </c>
      <c r="H53" s="2"/>
    </row>
    <row r="54" spans="1:8" ht="15.75" x14ac:dyDescent="0.25">
      <c r="A54" s="27" t="s">
        <v>99</v>
      </c>
      <c r="B54" s="28"/>
      <c r="C54" s="40"/>
      <c r="D54" s="73">
        <v>771</v>
      </c>
      <c r="E54" s="111">
        <v>86539233.799999997</v>
      </c>
      <c r="F54" s="74">
        <v>10289422.6</v>
      </c>
      <c r="G54" s="104">
        <f t="shared" si="1"/>
        <v>0.88110106655462439</v>
      </c>
      <c r="H54" s="2"/>
    </row>
    <row r="55" spans="1:8" ht="15.75" x14ac:dyDescent="0.25">
      <c r="A55" s="71" t="s">
        <v>100</v>
      </c>
      <c r="B55" s="30"/>
      <c r="C55" s="40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5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5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>
        <v>72423.429999999993</v>
      </c>
      <c r="G58" s="105"/>
      <c r="H58" s="2"/>
    </row>
    <row r="59" spans="1:8" ht="18" x14ac:dyDescent="0.25">
      <c r="A59" s="16" t="s">
        <v>30</v>
      </c>
      <c r="B59" s="28"/>
      <c r="C59" s="117"/>
      <c r="D59" s="77"/>
      <c r="E59" s="95"/>
      <c r="F59" s="74"/>
      <c r="G59" s="105"/>
      <c r="H59" s="2"/>
    </row>
    <row r="60" spans="1:8" ht="18" x14ac:dyDescent="0.25">
      <c r="A60" s="32"/>
      <c r="B60" s="18"/>
      <c r="C60" s="39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9"/>
      <c r="D61" s="81">
        <f>SUM(D44:D57)</f>
        <v>994</v>
      </c>
      <c r="E61" s="82">
        <f>SUM(E44:E60)</f>
        <v>122084471.44999999</v>
      </c>
      <c r="F61" s="82">
        <f>SUM(F44:F60)</f>
        <v>13000522.43</v>
      </c>
      <c r="G61" s="110">
        <f>1-(+F61/E61)</f>
        <v>0.89351207180084002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14329230.09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>
        <v>7</v>
      </c>
      <c r="E9" s="99">
        <v>1038533</v>
      </c>
      <c r="F9" s="74">
        <v>361787.5</v>
      </c>
      <c r="G9" s="104">
        <f>+F9/E9</f>
        <v>0.34836399035947824</v>
      </c>
      <c r="H9" s="15"/>
    </row>
    <row r="10" spans="1:8" ht="15.75" x14ac:dyDescent="0.25">
      <c r="A10" s="93" t="s">
        <v>146</v>
      </c>
      <c r="B10" s="13"/>
      <c r="C10" s="14"/>
      <c r="D10" s="73"/>
      <c r="E10" s="99"/>
      <c r="F10" s="74"/>
      <c r="G10" s="104"/>
      <c r="H10" s="15"/>
    </row>
    <row r="11" spans="1:8" ht="15.75" x14ac:dyDescent="0.25">
      <c r="A11" s="93" t="s">
        <v>11</v>
      </c>
      <c r="B11" s="13"/>
      <c r="C11" s="14"/>
      <c r="D11" s="73">
        <v>2</v>
      </c>
      <c r="E11" s="99">
        <v>217437</v>
      </c>
      <c r="F11" s="74">
        <v>72986.5</v>
      </c>
      <c r="G11" s="104">
        <f>F11/E11</f>
        <v>0.33566734272455928</v>
      </c>
      <c r="H11" s="15"/>
    </row>
    <row r="12" spans="1:8" ht="15.75" x14ac:dyDescent="0.25">
      <c r="A12" s="93" t="s">
        <v>12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115</v>
      </c>
      <c r="B13" s="13"/>
      <c r="C13" s="14"/>
      <c r="D13" s="73"/>
      <c r="E13" s="99"/>
      <c r="F13" s="74"/>
      <c r="G13" s="104"/>
      <c r="H13" s="15"/>
    </row>
    <row r="14" spans="1:8" ht="15.75" x14ac:dyDescent="0.25">
      <c r="A14" s="93" t="s">
        <v>53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106</v>
      </c>
      <c r="B15" s="13"/>
      <c r="C15" s="14"/>
      <c r="D15" s="73">
        <v>1</v>
      </c>
      <c r="E15" s="99">
        <v>278685</v>
      </c>
      <c r="F15" s="74">
        <v>68485</v>
      </c>
      <c r="G15" s="104">
        <f>F15/E15</f>
        <v>0.24574340204890827</v>
      </c>
      <c r="H15" s="15"/>
    </row>
    <row r="16" spans="1:8" ht="15.75" x14ac:dyDescent="0.25">
      <c r="A16" s="93" t="s">
        <v>123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13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534764</v>
      </c>
      <c r="F18" s="74">
        <v>147304.5</v>
      </c>
      <c r="G18" s="104">
        <f>F18/E18</f>
        <v>0.27545702403303141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93" t="s">
        <v>16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111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99">
        <v>78452</v>
      </c>
      <c r="F22" s="74">
        <v>31808.5</v>
      </c>
      <c r="G22" s="104">
        <f>F22/E22</f>
        <v>0.40545174119206651</v>
      </c>
      <c r="H22" s="15"/>
    </row>
    <row r="23" spans="1:8" ht="15.75" x14ac:dyDescent="0.25">
      <c r="A23" s="93" t="s">
        <v>18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19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64532</v>
      </c>
      <c r="F29" s="74">
        <v>19715</v>
      </c>
      <c r="G29" s="104">
        <f>F29/E29</f>
        <v>0.30550734519308248</v>
      </c>
      <c r="H29" s="15"/>
    </row>
    <row r="30" spans="1:8" ht="15.75" x14ac:dyDescent="0.25">
      <c r="A30" s="70" t="s">
        <v>25</v>
      </c>
      <c r="B30" s="13"/>
      <c r="C30" s="14"/>
      <c r="D30" s="73">
        <v>1</v>
      </c>
      <c r="E30" s="74">
        <v>173205</v>
      </c>
      <c r="F30" s="74">
        <v>60945</v>
      </c>
      <c r="G30" s="104">
        <f>F30/E30</f>
        <v>0.35186628561531136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119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157</v>
      </c>
      <c r="B33" s="13"/>
      <c r="C33" s="14"/>
      <c r="D33" s="73">
        <v>1</v>
      </c>
      <c r="E33" s="74">
        <v>150778</v>
      </c>
      <c r="F33" s="74">
        <v>57181</v>
      </c>
      <c r="G33" s="104">
        <f>F33/E33</f>
        <v>0.37923967687593679</v>
      </c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188170</v>
      </c>
      <c r="F34" s="74">
        <v>83622</v>
      </c>
      <c r="G34" s="104">
        <f>+F34/E34</f>
        <v>0.44439602487112717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2724556</v>
      </c>
      <c r="F39" s="82">
        <f>SUM(F9:F38)</f>
        <v>903835</v>
      </c>
      <c r="G39" s="106">
        <f>F39/E39</f>
        <v>0.33173662057230607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134</v>
      </c>
      <c r="F42" s="25" t="s">
        <v>134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88" t="s">
        <v>136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2809046.7</v>
      </c>
      <c r="F44" s="74">
        <v>144543.70000000001</v>
      </c>
      <c r="G44" s="75">
        <f t="shared" ref="G44:G51" si="0">1-(+F44/E44)</f>
        <v>0.94854350410051924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99</v>
      </c>
      <c r="E46" s="74">
        <v>6952027.25</v>
      </c>
      <c r="F46" s="74">
        <v>511016.97</v>
      </c>
      <c r="G46" s="75">
        <f t="shared" si="0"/>
        <v>0.92649381948265519</v>
      </c>
      <c r="H46" s="15"/>
    </row>
    <row r="47" spans="1:8" ht="15.75" x14ac:dyDescent="0.25">
      <c r="A47" s="27" t="s">
        <v>36</v>
      </c>
      <c r="B47" s="28"/>
      <c r="C47" s="14"/>
      <c r="D47" s="73">
        <v>32</v>
      </c>
      <c r="E47" s="74">
        <v>3396346</v>
      </c>
      <c r="F47" s="74">
        <v>169601.21</v>
      </c>
      <c r="G47" s="75">
        <f t="shared" si="0"/>
        <v>0.95006362425971913</v>
      </c>
      <c r="H47" s="15"/>
    </row>
    <row r="48" spans="1:8" ht="15.75" x14ac:dyDescent="0.25">
      <c r="A48" s="27" t="s">
        <v>37</v>
      </c>
      <c r="B48" s="28"/>
      <c r="C48" s="14"/>
      <c r="D48" s="73">
        <v>76</v>
      </c>
      <c r="E48" s="74">
        <v>7457159</v>
      </c>
      <c r="F48" s="74">
        <v>686763.84</v>
      </c>
      <c r="G48" s="75">
        <f t="shared" si="0"/>
        <v>0.90790543154571335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1651192</v>
      </c>
      <c r="F49" s="74">
        <v>98838.84</v>
      </c>
      <c r="G49" s="75">
        <f t="shared" si="0"/>
        <v>0.94014091638040886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2529545</v>
      </c>
      <c r="F50" s="74">
        <v>266922.39</v>
      </c>
      <c r="G50" s="75">
        <f t="shared" si="0"/>
        <v>0.89447810179301024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292770</v>
      </c>
      <c r="F51" s="74">
        <v>33850.01</v>
      </c>
      <c r="G51" s="75">
        <f t="shared" si="0"/>
        <v>0.88438019605833929</v>
      </c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590</v>
      </c>
      <c r="E53" s="74">
        <v>50474718.920000002</v>
      </c>
      <c r="F53" s="74">
        <v>5769190.2199999997</v>
      </c>
      <c r="G53" s="75">
        <f>1-(+F53/E53)</f>
        <v>0.88570138985530777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>
        <v>-0.01</v>
      </c>
      <c r="G57" s="79"/>
      <c r="H57" s="15"/>
    </row>
    <row r="58" spans="1:8" x14ac:dyDescent="0.2">
      <c r="A58" s="16" t="s">
        <v>30</v>
      </c>
      <c r="B58" s="28"/>
      <c r="C58" s="21"/>
      <c r="D58" s="77"/>
      <c r="E58" s="78"/>
      <c r="F58" s="74"/>
      <c r="G58" s="79"/>
      <c r="H58" s="15"/>
    </row>
    <row r="59" spans="1:8" ht="15.75" x14ac:dyDescent="0.25">
      <c r="A59" s="32"/>
      <c r="B59" s="18"/>
      <c r="C59" s="33"/>
      <c r="D59" s="77"/>
      <c r="E59" s="80"/>
      <c r="F59" s="80"/>
      <c r="G59" s="79"/>
      <c r="H59" s="2"/>
    </row>
    <row r="60" spans="1:8" ht="18" x14ac:dyDescent="0.25">
      <c r="A60" s="20" t="s">
        <v>45</v>
      </c>
      <c r="B60" s="20"/>
      <c r="C60" s="36"/>
      <c r="D60" s="81">
        <f>SUM(D44:D56)</f>
        <v>830</v>
      </c>
      <c r="E60" s="82">
        <f>SUM(E44:E59)</f>
        <v>75562804.870000005</v>
      </c>
      <c r="F60" s="82">
        <f>SUM(F44:F59)</f>
        <v>7680727.1699999999</v>
      </c>
      <c r="G60" s="83">
        <f>1-(+F60/E60)</f>
        <v>0.89835306956624894</v>
      </c>
      <c r="H60" s="2"/>
    </row>
    <row r="61" spans="1:8" ht="18" x14ac:dyDescent="0.25">
      <c r="A61" s="33"/>
      <c r="B61" s="39"/>
      <c r="C61" s="39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40"/>
      <c r="C62" s="40"/>
      <c r="D62" s="36"/>
      <c r="E62" s="36"/>
      <c r="F62" s="37">
        <f>F60+F39</f>
        <v>8584562.1699999999</v>
      </c>
      <c r="G62" s="36"/>
      <c r="H62" s="2"/>
    </row>
    <row r="63" spans="1:8" ht="18" x14ac:dyDescent="0.25">
      <c r="A63" s="35"/>
      <c r="B63" s="40"/>
      <c r="C63" s="40"/>
      <c r="D63" s="36"/>
      <c r="E63" s="36"/>
      <c r="F63" s="41"/>
      <c r="G63" s="40"/>
      <c r="H63" s="2"/>
    </row>
    <row r="64" spans="1:8" ht="15.75" x14ac:dyDescent="0.25">
      <c r="A64" s="4" t="s">
        <v>48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49</v>
      </c>
      <c r="B65" s="40"/>
      <c r="C65" s="40"/>
      <c r="D65" s="40"/>
      <c r="E65" s="40"/>
      <c r="F65" s="41"/>
      <c r="G65" s="40"/>
      <c r="H65" s="2"/>
    </row>
    <row r="66" spans="1:8" ht="18" x14ac:dyDescent="0.25">
      <c r="A66" s="4"/>
      <c r="B66" s="39"/>
      <c r="C66" s="39"/>
      <c r="D66" s="39"/>
      <c r="E66" s="39"/>
      <c r="F66" s="37"/>
      <c r="G66" s="39"/>
      <c r="H66" s="2"/>
    </row>
    <row r="67" spans="1:8" x14ac:dyDescent="0.2">
      <c r="A67" s="42" t="s">
        <v>50</v>
      </c>
    </row>
    <row r="69" spans="1:8" ht="18" x14ac:dyDescent="0.25">
      <c r="A69" s="116"/>
      <c r="B69" s="117"/>
      <c r="C69" s="117"/>
      <c r="D69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116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195620</v>
      </c>
      <c r="F17" s="74">
        <v>46363</v>
      </c>
      <c r="G17" s="75">
        <f>F17/E17</f>
        <v>0.23700541866884778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142625</v>
      </c>
      <c r="F18" s="74">
        <v>41816</v>
      </c>
      <c r="G18" s="75">
        <f>F18/E18</f>
        <v>0.29318843120070115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128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113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119</v>
      </c>
      <c r="B33" s="13"/>
      <c r="C33" s="14"/>
      <c r="D33" s="73">
        <v>4</v>
      </c>
      <c r="E33" s="74">
        <v>355354</v>
      </c>
      <c r="F33" s="74">
        <v>99795</v>
      </c>
      <c r="G33" s="75">
        <f>F33/E33</f>
        <v>0.28083263449968199</v>
      </c>
      <c r="H33" s="15"/>
    </row>
    <row r="34" spans="1:8" ht="15.75" x14ac:dyDescent="0.25">
      <c r="A34" s="70" t="s">
        <v>131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693599</v>
      </c>
      <c r="F39" s="82">
        <f>SUM(F9:F38)</f>
        <v>187974</v>
      </c>
      <c r="G39" s="83">
        <f>F39/E39</f>
        <v>0.27101250145977718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134</v>
      </c>
      <c r="F42" s="25" t="s">
        <v>134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88" t="s">
        <v>136</v>
      </c>
      <c r="H43" s="2"/>
    </row>
    <row r="44" spans="1:8" ht="15.75" x14ac:dyDescent="0.25">
      <c r="A44" s="27" t="s">
        <v>33</v>
      </c>
      <c r="B44" s="28"/>
      <c r="C44" s="14"/>
      <c r="D44" s="73">
        <v>28</v>
      </c>
      <c r="E44" s="74">
        <v>2143371.35</v>
      </c>
      <c r="F44" s="74">
        <v>130597.95</v>
      </c>
      <c r="G44" s="75">
        <f>1-(+F44/E44)</f>
        <v>0.93906891122716551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48</v>
      </c>
      <c r="E46" s="74">
        <v>3041492.5</v>
      </c>
      <c r="F46" s="74">
        <v>212713.32</v>
      </c>
      <c r="G46" s="75">
        <f>1-(+F46/E46)</f>
        <v>0.93006284907820747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499619</v>
      </c>
      <c r="F47" s="74">
        <v>37734</v>
      </c>
      <c r="G47" s="75">
        <f>1-(+F47/E47)</f>
        <v>0.92447444953054225</v>
      </c>
      <c r="H47" s="15"/>
    </row>
    <row r="48" spans="1:8" ht="15.75" x14ac:dyDescent="0.25">
      <c r="A48" s="27" t="s">
        <v>37</v>
      </c>
      <c r="B48" s="28"/>
      <c r="C48" s="14"/>
      <c r="D48" s="73">
        <v>32</v>
      </c>
      <c r="E48" s="74">
        <v>3134598.3</v>
      </c>
      <c r="F48" s="74">
        <v>289722.37</v>
      </c>
      <c r="G48" s="75">
        <f>1-(+F48/E48)</f>
        <v>0.90757272789945687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170285</v>
      </c>
      <c r="F50" s="74">
        <v>11350</v>
      </c>
      <c r="G50" s="75">
        <f>1-(+F50/E50)</f>
        <v>0.93334703585166046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336</v>
      </c>
      <c r="E53" s="113">
        <v>30770919.91</v>
      </c>
      <c r="F53" s="113">
        <v>3725657.75</v>
      </c>
      <c r="G53" s="75">
        <f>1-(+F53/E53)</f>
        <v>0.878922769910781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451</v>
      </c>
      <c r="E60" s="82">
        <f>SUM(E44:E59)</f>
        <v>39760286.060000002</v>
      </c>
      <c r="F60" s="82">
        <f>SUM(F44:F59)</f>
        <v>4407775.3899999997</v>
      </c>
      <c r="G60" s="83">
        <f>1-(F60/E60)</f>
        <v>0.8891412555898498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4595749.3899999997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MARCH 2023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145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658344</v>
      </c>
      <c r="F15" s="74">
        <v>157782</v>
      </c>
      <c r="G15" s="75">
        <f>F15/E15</f>
        <v>0.2396649775801101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98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458335</v>
      </c>
      <c r="F19" s="74">
        <v>78800</v>
      </c>
      <c r="G19" s="75">
        <f>F19/E19</f>
        <v>0.17192664753946349</v>
      </c>
      <c r="H19" s="66"/>
    </row>
    <row r="20" spans="1:8" ht="15.75" x14ac:dyDescent="0.25">
      <c r="A20" s="93" t="s">
        <v>92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93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105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280211</v>
      </c>
      <c r="F24" s="74">
        <v>82804.5</v>
      </c>
      <c r="G24" s="75">
        <f>F24/E24</f>
        <v>0.29550767100506403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22530</v>
      </c>
      <c r="F26" s="74">
        <v>22530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94</v>
      </c>
      <c r="B29" s="13"/>
      <c r="C29" s="14"/>
      <c r="D29" s="73">
        <v>1</v>
      </c>
      <c r="E29" s="74">
        <v>126524</v>
      </c>
      <c r="F29" s="74">
        <v>39524</v>
      </c>
      <c r="G29" s="75">
        <f>F29/E29</f>
        <v>0.31238342132717906</v>
      </c>
      <c r="H29" s="66"/>
    </row>
    <row r="30" spans="1:8" ht="15.75" x14ac:dyDescent="0.25">
      <c r="A30" s="70" t="s">
        <v>119</v>
      </c>
      <c r="B30" s="13"/>
      <c r="C30" s="14"/>
      <c r="D30" s="73">
        <v>11</v>
      </c>
      <c r="E30" s="74">
        <v>1161327</v>
      </c>
      <c r="F30" s="74">
        <v>250764.5</v>
      </c>
      <c r="G30" s="75">
        <f>F30/E30</f>
        <v>0.2159292774558759</v>
      </c>
      <c r="H30" s="66"/>
    </row>
    <row r="31" spans="1:8" ht="15.75" x14ac:dyDescent="0.25">
      <c r="A31" s="70" t="s">
        <v>126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96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129</v>
      </c>
      <c r="B34" s="13"/>
      <c r="C34" s="14"/>
      <c r="D34" s="73">
        <v>1</v>
      </c>
      <c r="E34" s="74">
        <v>126606</v>
      </c>
      <c r="F34" s="74">
        <v>33040.5</v>
      </c>
      <c r="G34" s="75">
        <f>F34/E34</f>
        <v>0.26097104402634946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2833877</v>
      </c>
      <c r="F39" s="82">
        <f>SUM(F9:F38)</f>
        <v>665245.5</v>
      </c>
      <c r="G39" s="83">
        <f>F39/E39</f>
        <v>0.23474748551189767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134</v>
      </c>
      <c r="F42" s="25" t="s">
        <v>134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88" t="s">
        <v>136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463525.05</v>
      </c>
      <c r="F44" s="74">
        <v>46336.84</v>
      </c>
      <c r="G44" s="75">
        <f>1-(+F44/E44)</f>
        <v>0.90003379536877237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76</v>
      </c>
      <c r="E46" s="74">
        <v>3676957</v>
      </c>
      <c r="F46" s="74">
        <v>325079.38</v>
      </c>
      <c r="G46" s="75">
        <f t="shared" ref="G46:G52" si="0">1-(+F46/E46)</f>
        <v>0.91159010562266574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1438950.5</v>
      </c>
      <c r="F47" s="74">
        <v>72271.59</v>
      </c>
      <c r="G47" s="75">
        <f t="shared" si="0"/>
        <v>0.94977479072421189</v>
      </c>
      <c r="H47" s="66"/>
    </row>
    <row r="48" spans="1:8" ht="15.75" x14ac:dyDescent="0.25">
      <c r="A48" s="27" t="s">
        <v>37</v>
      </c>
      <c r="B48" s="28"/>
      <c r="C48" s="14"/>
      <c r="D48" s="73">
        <v>88</v>
      </c>
      <c r="E48" s="74">
        <v>5351225</v>
      </c>
      <c r="F48" s="74">
        <v>552169.68999999994</v>
      </c>
      <c r="G48" s="75">
        <f t="shared" si="0"/>
        <v>0.89681433877289785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1776205</v>
      </c>
      <c r="F50" s="74">
        <v>97682.8</v>
      </c>
      <c r="G50" s="75">
        <f t="shared" si="0"/>
        <v>0.94500477140870565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478470</v>
      </c>
      <c r="F51" s="74">
        <v>39680</v>
      </c>
      <c r="G51" s="75">
        <f t="shared" si="0"/>
        <v>0.91706899074132131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419275</v>
      </c>
      <c r="F52" s="74">
        <v>40775</v>
      </c>
      <c r="G52" s="75">
        <f t="shared" si="0"/>
        <v>0.90274879255858331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612</v>
      </c>
      <c r="E54" s="74">
        <v>41019178.82</v>
      </c>
      <c r="F54" s="74">
        <v>4653096.1100000003</v>
      </c>
      <c r="G54" s="75">
        <f>1-(+F54/E54)</f>
        <v>0.88656291413295529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1354168.74</v>
      </c>
      <c r="F55" s="74">
        <v>45867.63</v>
      </c>
      <c r="G55" s="75">
        <f>1-(+F55/E55)</f>
        <v>0.96612857124437834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839</v>
      </c>
      <c r="E61" s="82">
        <f>SUM(E44:E60)</f>
        <v>55977955.110000007</v>
      </c>
      <c r="F61" s="82">
        <f>SUM(F44:F60)</f>
        <v>5872959.04</v>
      </c>
      <c r="G61" s="83">
        <f>1-(F61/E61)</f>
        <v>0.89508443049662523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6538204.54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8" sqref="B8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82</v>
      </c>
      <c r="B3" s="36"/>
      <c r="C3" s="21"/>
      <c r="D3" s="21"/>
    </row>
    <row r="4" spans="1:4" ht="23.25" x14ac:dyDescent="0.35">
      <c r="A4" s="56" t="str">
        <f>ARG!$A$3</f>
        <v>MONTH ENDED:  MARCH 2023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83</v>
      </c>
      <c r="B6" s="126">
        <f>+ARG!$D$39+CARUTHERSVILLE!$D$39+HOLLYWOOD!$D$39+HARKC!$D$39+BALLYSKC!$D$39+AMERKC!$D$39+LAGRANGE!$D$39+AMERSC!$D$39+RIVERCITY!$D$39+HORSESHOE!$D$39+ISLEBV!$D$39+STJO!$D$39+CAPE!$D$39</f>
        <v>417</v>
      </c>
      <c r="C6" s="58"/>
      <c r="D6" s="21"/>
    </row>
    <row r="7" spans="1:4" ht="21.75" thickTop="1" thickBot="1" x14ac:dyDescent="0.35">
      <c r="A7" s="127" t="s">
        <v>84</v>
      </c>
      <c r="B7" s="135">
        <f>+ARG!$E$39+CARUTHERSVILLE!$E$39+HOLLYWOOD!$E$39+HARKC!$E$39+BALLYSKC!$E$39+AMERKC!$E$39+LAGRANGE!$E$39+AMERSC!$E$39+RIVERCITY!$E$39+HORSESHOE!$E$39+ISLEBV!$E$39+STJO!$E$39+CAPE!$E$39</f>
        <v>116795926</v>
      </c>
      <c r="C7" s="58"/>
      <c r="D7" s="21"/>
    </row>
    <row r="8" spans="1:4" ht="21" thickTop="1" x14ac:dyDescent="0.3">
      <c r="A8" s="127" t="s">
        <v>85</v>
      </c>
      <c r="B8" s="135">
        <f>+ARG!$F$39+CARUTHERSVILLE!$F$39+HOLLYWOOD!$F$39+HARKC!$F$39+BALLYSKC!$F$39+AMERKC!$F$39+LAGRANGE!$F$39+AMERSC!$F$39+RIVERCITY!$F$39+HORSESHOE!$F$39+ISLEBV!$F$39+STJO!$F$39+CAPE!$F$39</f>
        <v>23909077.449999999</v>
      </c>
      <c r="C8" s="58"/>
      <c r="D8" s="21"/>
    </row>
    <row r="9" spans="1:4" ht="20.25" x14ac:dyDescent="0.3">
      <c r="A9" s="127" t="s">
        <v>86</v>
      </c>
      <c r="B9" s="115">
        <f>B8/B7</f>
        <v>0.20470814581323665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142</v>
      </c>
      <c r="B11" s="126">
        <f>+AMERSC!$D$53+HOLLYWOOD!$D$53</f>
        <v>12</v>
      </c>
      <c r="C11" s="58"/>
      <c r="D11" s="21"/>
    </row>
    <row r="12" spans="1:4" ht="21.75" thickTop="1" thickBot="1" x14ac:dyDescent="0.35">
      <c r="A12" s="127" t="s">
        <v>143</v>
      </c>
      <c r="B12" s="135">
        <f>AMERSC!$E$53+HOLLYWOOD!$E$53</f>
        <v>5520741</v>
      </c>
      <c r="C12" s="58"/>
      <c r="D12" s="21"/>
    </row>
    <row r="13" spans="1:4" ht="21" thickTop="1" x14ac:dyDescent="0.3">
      <c r="A13" s="127" t="s">
        <v>144</v>
      </c>
      <c r="B13" s="135">
        <f>+AMERSC!$F$53+HOLLYWOOD!$F$53</f>
        <v>210856.45</v>
      </c>
      <c r="C13" s="58"/>
      <c r="D13" s="21"/>
    </row>
    <row r="14" spans="1:4" ht="20.25" x14ac:dyDescent="0.3">
      <c r="A14" s="127" t="s">
        <v>90</v>
      </c>
      <c r="B14" s="115">
        <f>1-(B13/B12)</f>
        <v>0.96180649481654723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87</v>
      </c>
      <c r="B16" s="126">
        <f>+ARG!$D$61+CARUTHERSVILLE!$D$60+HOLLYWOOD!$D$75+HARKC!$D$61+BALLYSKC!$D$62+AMERKC!$D$62+LAGRANGE!$D$60+AMERSC!$D$75+RIVERCITY!$D$61+HORSESHOE!$D$61+ISLEBV!$D$60+STJO!$D$60+CAPE!$D$61</f>
        <v>13804</v>
      </c>
      <c r="C16" s="58"/>
      <c r="D16" s="21"/>
    </row>
    <row r="17" spans="1:4" ht="21.75" thickTop="1" thickBot="1" x14ac:dyDescent="0.35">
      <c r="A17" s="127" t="s">
        <v>88</v>
      </c>
      <c r="B17" s="135">
        <f>+ARG!$E$61+CARUTHERSVILLE!$E$60+HOLLYWOOD!$E$75+HARKC!$E$61+BALLYSKC!$E$62+AMERKC!$E$62+LAGRANGE!$E$60+AMERSC!$E$75+RIVERCITY!$E$61+HORSESHOE!$E$61+ISLEBV!$E$60+STJO!$E$60+CAPE!$E$61</f>
        <v>1564757066.1400001</v>
      </c>
      <c r="C17" s="58"/>
      <c r="D17" s="21"/>
    </row>
    <row r="18" spans="1:4" ht="21" thickTop="1" x14ac:dyDescent="0.3">
      <c r="A18" s="127" t="s">
        <v>89</v>
      </c>
      <c r="B18" s="135">
        <f>+ARG!$F$61+CARUTHERSVILLE!$F$60+HOLLYWOOD!$F$75+HARKC!$F$61+BALLYSKC!$F$62+AMERKC!$F$62+LAGRANGE!$F$60+AMERSC!$F$75+RIVERCITY!$F$61+HORSESHOE!$F$61+ISLEBV!$F$60+STJO!$F$60+CAPE!$F$61</f>
        <v>152712781.28999996</v>
      </c>
      <c r="C18" s="21"/>
      <c r="D18" s="21"/>
    </row>
    <row r="19" spans="1:4" ht="20.25" x14ac:dyDescent="0.3">
      <c r="A19" s="127" t="s">
        <v>90</v>
      </c>
      <c r="B19" s="115">
        <f>1-(B18/B17)</f>
        <v>0.90240479842234078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91</v>
      </c>
      <c r="B21" s="128">
        <f>B18+B8+B13</f>
        <v>176832715.18999994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137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146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106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123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392410</v>
      </c>
      <c r="F18" s="74">
        <v>83518</v>
      </c>
      <c r="G18" s="75">
        <f>F18/E18</f>
        <v>0.21283351596544431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31695</v>
      </c>
      <c r="F29" s="74">
        <v>1692</v>
      </c>
      <c r="G29" s="75">
        <f>F29/E29</f>
        <v>5.3383814481779458E-2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406832</v>
      </c>
      <c r="F30" s="74">
        <v>122532</v>
      </c>
      <c r="G30" s="75">
        <f>F30/E30</f>
        <v>0.3011857474338302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119</v>
      </c>
      <c r="B32" s="13"/>
      <c r="C32" s="14"/>
      <c r="D32" s="73">
        <v>2</v>
      </c>
      <c r="E32" s="74">
        <v>544637</v>
      </c>
      <c r="F32" s="74">
        <v>115904</v>
      </c>
      <c r="G32" s="75">
        <f>F32/E32</f>
        <v>0.21280963283801871</v>
      </c>
      <c r="H32" s="15"/>
    </row>
    <row r="33" spans="1:8" ht="15.75" x14ac:dyDescent="0.25">
      <c r="A33" s="70" t="s">
        <v>157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1375574</v>
      </c>
      <c r="F39" s="82">
        <f>SUM(F9:F38)</f>
        <v>323646</v>
      </c>
      <c r="G39" s="83">
        <f>F39/E39</f>
        <v>0.23528069009737027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134</v>
      </c>
      <c r="F42" s="25" t="s">
        <v>134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88" t="s">
        <v>136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36</v>
      </c>
      <c r="E46" s="74">
        <v>2066162</v>
      </c>
      <c r="F46" s="74">
        <v>182748.71</v>
      </c>
      <c r="G46" s="75">
        <f>1-(+F46/E46)</f>
        <v>0.91155160631160581</v>
      </c>
      <c r="H46" s="15"/>
    </row>
    <row r="47" spans="1:8" ht="15.75" x14ac:dyDescent="0.25">
      <c r="A47" s="27" t="s">
        <v>36</v>
      </c>
      <c r="B47" s="28"/>
      <c r="C47" s="14"/>
      <c r="D47" s="73">
        <v>8</v>
      </c>
      <c r="E47" s="74">
        <v>857360.25</v>
      </c>
      <c r="F47" s="74">
        <v>60528.25</v>
      </c>
      <c r="G47" s="75">
        <f>1-(+F47/E47)</f>
        <v>0.92940161384902087</v>
      </c>
      <c r="H47" s="15"/>
    </row>
    <row r="48" spans="1:8" ht="15.75" x14ac:dyDescent="0.25">
      <c r="A48" s="27" t="s">
        <v>37</v>
      </c>
      <c r="B48" s="28"/>
      <c r="C48" s="14"/>
      <c r="D48" s="73">
        <v>27</v>
      </c>
      <c r="E48" s="74">
        <v>2943738</v>
      </c>
      <c r="F48" s="74">
        <v>277751</v>
      </c>
      <c r="G48" s="75">
        <f>1-(+F48/E48)</f>
        <v>0.90564683405928115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966655</v>
      </c>
      <c r="F50" s="74">
        <v>45405</v>
      </c>
      <c r="G50" s="75">
        <f>1-(+F50/E50)</f>
        <v>0.95302874345035193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343</v>
      </c>
      <c r="E53" s="74">
        <v>31204651.890000001</v>
      </c>
      <c r="F53" s="74">
        <v>3594994.79</v>
      </c>
      <c r="G53" s="75">
        <f>1-(+F53/E53)</f>
        <v>0.88479298526794103</v>
      </c>
      <c r="H53" s="15"/>
    </row>
    <row r="54" spans="1:8" ht="15.75" x14ac:dyDescent="0.25">
      <c r="A54" s="29" t="s">
        <v>62</v>
      </c>
      <c r="B54" s="30"/>
      <c r="C54" s="14"/>
      <c r="D54" s="73">
        <v>7</v>
      </c>
      <c r="E54" s="74">
        <v>262352.90000000002</v>
      </c>
      <c r="F54" s="74">
        <v>22844.639999999999</v>
      </c>
      <c r="G54" s="75">
        <f>1-(+F54/E54)</f>
        <v>0.91292400427058362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424</v>
      </c>
      <c r="E60" s="82">
        <f>SUM(E44:E59)</f>
        <v>38300920.039999999</v>
      </c>
      <c r="F60" s="82">
        <f>SUM(F44:F59)</f>
        <v>4184272.39</v>
      </c>
      <c r="G60" s="83">
        <f>1-(F60/E60)</f>
        <v>0.89075269247761912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4507918.3900000006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6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73">
        <v>5</v>
      </c>
      <c r="E9" s="74">
        <v>940125</v>
      </c>
      <c r="F9" s="74">
        <v>-24991.5</v>
      </c>
      <c r="G9" s="75">
        <f>F9/E9</f>
        <v>-2.6583167132030315E-2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104</v>
      </c>
      <c r="B11" s="13"/>
      <c r="C11" s="14"/>
      <c r="D11" s="73">
        <v>5</v>
      </c>
      <c r="E11" s="74">
        <v>1266677</v>
      </c>
      <c r="F11" s="74">
        <v>280351.5</v>
      </c>
      <c r="G11" s="75">
        <f>F11/E11</f>
        <v>0.22132832600576152</v>
      </c>
      <c r="H11" s="15"/>
    </row>
    <row r="12" spans="1:8" ht="15.75" x14ac:dyDescent="0.25">
      <c r="A12" s="93" t="s">
        <v>67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108</v>
      </c>
      <c r="B13" s="13"/>
      <c r="C13" s="14"/>
      <c r="D13" s="73">
        <v>2</v>
      </c>
      <c r="E13" s="74">
        <v>1014235</v>
      </c>
      <c r="F13" s="74">
        <v>308619.15000000002</v>
      </c>
      <c r="G13" s="75">
        <f>F13/E13</f>
        <v>0.30428761578924018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111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280982</v>
      </c>
      <c r="F17" s="74">
        <v>84666</v>
      </c>
      <c r="G17" s="75">
        <f t="shared" ref="G17:G24" si="0">F17/E17</f>
        <v>0.30132179285505833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1270472</v>
      </c>
      <c r="F18" s="74">
        <v>255248</v>
      </c>
      <c r="G18" s="75">
        <f t="shared" si="0"/>
        <v>0.2009080089919337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73">
        <v>4</v>
      </c>
      <c r="E21" s="74">
        <v>7530259</v>
      </c>
      <c r="F21" s="74">
        <v>1286119</v>
      </c>
      <c r="G21" s="75">
        <f t="shared" si="0"/>
        <v>0.17079346142011848</v>
      </c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74">
        <v>438130</v>
      </c>
      <c r="F22" s="74">
        <v>94698</v>
      </c>
      <c r="G22" s="75">
        <f t="shared" si="0"/>
        <v>0.21614132791637186</v>
      </c>
      <c r="H22" s="15"/>
    </row>
    <row r="23" spans="1:8" ht="15.75" x14ac:dyDescent="0.25">
      <c r="A23" s="94" t="s">
        <v>20</v>
      </c>
      <c r="B23" s="13"/>
      <c r="C23" s="14"/>
      <c r="D23" s="73">
        <v>4</v>
      </c>
      <c r="E23" s="74">
        <v>1016001</v>
      </c>
      <c r="F23" s="74">
        <v>328548</v>
      </c>
      <c r="G23" s="75">
        <f t="shared" si="0"/>
        <v>0.3233736974668332</v>
      </c>
      <c r="H23" s="15"/>
    </row>
    <row r="24" spans="1:8" ht="15.75" x14ac:dyDescent="0.25">
      <c r="A24" s="94" t="s">
        <v>21</v>
      </c>
      <c r="B24" s="13"/>
      <c r="C24" s="14"/>
      <c r="D24" s="73">
        <v>20</v>
      </c>
      <c r="E24" s="74">
        <v>167910</v>
      </c>
      <c r="F24" s="74">
        <v>167910</v>
      </c>
      <c r="G24" s="75">
        <f t="shared" si="0"/>
        <v>1</v>
      </c>
      <c r="H24" s="15"/>
    </row>
    <row r="25" spans="1:8" ht="15.75" x14ac:dyDescent="0.25">
      <c r="A25" s="70" t="s">
        <v>22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73"/>
      <c r="E26" s="74">
        <v>44592</v>
      </c>
      <c r="F26" s="74">
        <v>8642</v>
      </c>
      <c r="G26" s="75">
        <f>F26/E26</f>
        <v>0.19380157875852172</v>
      </c>
      <c r="H26" s="15"/>
    </row>
    <row r="27" spans="1:8" ht="15.75" x14ac:dyDescent="0.25">
      <c r="A27" s="93" t="s">
        <v>124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24</v>
      </c>
      <c r="B28" s="13"/>
      <c r="C28" s="14"/>
      <c r="D28" s="73">
        <v>1</v>
      </c>
      <c r="E28" s="74">
        <v>70408</v>
      </c>
      <c r="F28" s="74">
        <v>23436</v>
      </c>
      <c r="G28" s="75">
        <f>F28/E28</f>
        <v>0.33285990228383139</v>
      </c>
      <c r="H28" s="15"/>
    </row>
    <row r="29" spans="1:8" ht="15.75" x14ac:dyDescent="0.25">
      <c r="A29" s="70" t="s">
        <v>120</v>
      </c>
      <c r="B29" s="13"/>
      <c r="C29" s="14"/>
      <c r="D29" s="73">
        <v>1</v>
      </c>
      <c r="E29" s="74">
        <v>70173</v>
      </c>
      <c r="F29" s="74">
        <v>29784.5</v>
      </c>
      <c r="G29" s="75">
        <f>F29/E29</f>
        <v>0.42444387442463627</v>
      </c>
      <c r="H29" s="15"/>
    </row>
    <row r="30" spans="1:8" ht="15.75" x14ac:dyDescent="0.25">
      <c r="A30" s="70" t="s">
        <v>125</v>
      </c>
      <c r="B30" s="13"/>
      <c r="C30" s="14"/>
      <c r="D30" s="73"/>
      <c r="E30" s="76"/>
      <c r="F30" s="74"/>
      <c r="G30" s="75"/>
      <c r="H30" s="15"/>
    </row>
    <row r="31" spans="1:8" ht="15.75" x14ac:dyDescent="0.25">
      <c r="A31" s="70" t="s">
        <v>152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58</v>
      </c>
      <c r="B32" s="13"/>
      <c r="C32" s="14"/>
      <c r="D32" s="73">
        <v>13</v>
      </c>
      <c r="E32" s="76">
        <v>1553470</v>
      </c>
      <c r="F32" s="76">
        <v>338748</v>
      </c>
      <c r="G32" s="75">
        <f>F32/E32</f>
        <v>0.21805892614598285</v>
      </c>
      <c r="H32" s="15"/>
    </row>
    <row r="33" spans="1:8" ht="15.75" x14ac:dyDescent="0.25">
      <c r="A33" s="93" t="s">
        <v>149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93" t="s">
        <v>98</v>
      </c>
      <c r="B34" s="13"/>
      <c r="C34" s="14"/>
      <c r="D34" s="73">
        <v>1</v>
      </c>
      <c r="E34" s="74">
        <v>405290</v>
      </c>
      <c r="F34" s="74">
        <v>116442</v>
      </c>
      <c r="G34" s="75">
        <f>F34/E34</f>
        <v>0.28730538626662389</v>
      </c>
      <c r="H34" s="15"/>
    </row>
    <row r="35" spans="1:8" x14ac:dyDescent="0.2">
      <c r="A35" s="16" t="s">
        <v>28</v>
      </c>
      <c r="B35" s="13"/>
      <c r="C35" s="14"/>
      <c r="D35" s="77"/>
      <c r="E35" s="78">
        <v>339095</v>
      </c>
      <c r="F35" s="74">
        <v>55531</v>
      </c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61</v>
      </c>
      <c r="E39" s="82">
        <f>SUM(E9:E38)</f>
        <v>16407819</v>
      </c>
      <c r="F39" s="82">
        <f>SUM(F9:F38)</f>
        <v>3353751.65</v>
      </c>
      <c r="G39" s="83">
        <f>F39/E39</f>
        <v>0.20439960058067436</v>
      </c>
      <c r="H39" s="2"/>
    </row>
    <row r="40" spans="1:8" ht="15.75" x14ac:dyDescent="0.25">
      <c r="A40" s="22"/>
      <c r="B40" s="22"/>
      <c r="C40" s="24"/>
      <c r="D40" s="122"/>
      <c r="E40" s="123"/>
      <c r="F40" s="123"/>
      <c r="G40" s="124"/>
      <c r="H40" s="2"/>
    </row>
    <row r="41" spans="1:8" ht="18" hidden="1" x14ac:dyDescent="0.25">
      <c r="A41" s="23" t="s">
        <v>139</v>
      </c>
      <c r="B41" s="24"/>
      <c r="C41" s="24"/>
      <c r="D41" s="25"/>
      <c r="E41" s="87"/>
      <c r="F41" s="88"/>
      <c r="G41" s="107"/>
      <c r="H41" s="2"/>
    </row>
    <row r="42" spans="1:8" ht="15.75" hidden="1" x14ac:dyDescent="0.25">
      <c r="A42" s="26"/>
      <c r="B42" s="26"/>
      <c r="C42" s="26"/>
      <c r="D42" s="89"/>
      <c r="E42" s="25" t="s">
        <v>148</v>
      </c>
      <c r="F42" s="25" t="s">
        <v>148</v>
      </c>
      <c r="G42" s="108" t="s">
        <v>5</v>
      </c>
      <c r="H42" s="2"/>
    </row>
    <row r="43" spans="1:8" ht="15.75" hidden="1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109" t="s">
        <v>136</v>
      </c>
      <c r="H43" s="2"/>
    </row>
    <row r="44" spans="1:8" ht="15.75" hidden="1" x14ac:dyDescent="0.25">
      <c r="A44" s="27" t="s">
        <v>10</v>
      </c>
      <c r="B44" s="28"/>
      <c r="C44" s="14"/>
      <c r="D44" s="73"/>
      <c r="E44" s="111"/>
      <c r="F44" s="74"/>
      <c r="G44" s="104"/>
      <c r="H44" s="2"/>
    </row>
    <row r="45" spans="1:8" ht="15.75" hidden="1" x14ac:dyDescent="0.25">
      <c r="A45" s="27"/>
      <c r="B45" s="28"/>
      <c r="C45" s="14"/>
      <c r="D45" s="73"/>
      <c r="E45" s="111"/>
      <c r="F45" s="74"/>
      <c r="G45" s="104"/>
      <c r="H45" s="2"/>
    </row>
    <row r="46" spans="1:8" ht="15.75" hidden="1" x14ac:dyDescent="0.25">
      <c r="A46" s="27"/>
      <c r="B46" s="28"/>
      <c r="C46" s="14"/>
      <c r="D46" s="73"/>
      <c r="E46" s="111"/>
      <c r="F46" s="74"/>
      <c r="G46" s="104"/>
      <c r="H46" s="2"/>
    </row>
    <row r="47" spans="1:8" ht="15.75" hidden="1" x14ac:dyDescent="0.25">
      <c r="A47" s="27"/>
      <c r="B47" s="28"/>
      <c r="C47" s="14"/>
      <c r="D47" s="73"/>
      <c r="E47" s="111"/>
      <c r="F47" s="74"/>
      <c r="G47" s="104"/>
      <c r="H47" s="2"/>
    </row>
    <row r="48" spans="1:8" ht="15.75" hidden="1" x14ac:dyDescent="0.25">
      <c r="A48" s="27"/>
      <c r="B48" s="28"/>
      <c r="C48" s="14"/>
      <c r="D48" s="73"/>
      <c r="E48" s="111"/>
      <c r="F48" s="74"/>
      <c r="G48" s="104"/>
      <c r="H48" s="2"/>
    </row>
    <row r="49" spans="1:8" hidden="1" x14ac:dyDescent="0.2">
      <c r="A49" s="16" t="s">
        <v>140</v>
      </c>
      <c r="B49" s="30"/>
      <c r="C49" s="14"/>
      <c r="D49" s="77"/>
      <c r="E49" s="96"/>
      <c r="F49" s="74"/>
      <c r="G49" s="105"/>
      <c r="H49" s="2"/>
    </row>
    <row r="50" spans="1:8" hidden="1" x14ac:dyDescent="0.2">
      <c r="A50" s="16" t="s">
        <v>44</v>
      </c>
      <c r="B50" s="28"/>
      <c r="C50" s="14"/>
      <c r="D50" s="77"/>
      <c r="E50" s="95"/>
      <c r="F50" s="74"/>
      <c r="G50" s="105"/>
      <c r="H50" s="2"/>
    </row>
    <row r="51" spans="1:8" hidden="1" x14ac:dyDescent="0.2">
      <c r="A51" s="16" t="s">
        <v>30</v>
      </c>
      <c r="B51" s="28"/>
      <c r="C51" s="14"/>
      <c r="D51" s="77"/>
      <c r="E51" s="95"/>
      <c r="F51" s="74"/>
      <c r="G51" s="105"/>
      <c r="H51" s="2"/>
    </row>
    <row r="52" spans="1:8" ht="15.75" hidden="1" x14ac:dyDescent="0.25">
      <c r="A52" s="32"/>
      <c r="B52" s="18"/>
      <c r="C52" s="14"/>
      <c r="D52" s="77"/>
      <c r="E52" s="80"/>
      <c r="F52" s="80"/>
      <c r="G52" s="105"/>
      <c r="H52" s="2"/>
    </row>
    <row r="53" spans="1:8" ht="15.75" hidden="1" x14ac:dyDescent="0.25">
      <c r="A53" s="20" t="s">
        <v>141</v>
      </c>
      <c r="B53" s="20"/>
      <c r="C53" s="21"/>
      <c r="D53" s="138">
        <f>SUM(D44:D49)</f>
        <v>0</v>
      </c>
      <c r="E53" s="139">
        <f>SUM(E44:E52)</f>
        <v>0</v>
      </c>
      <c r="F53" s="139">
        <f>SUM(F44:F52)</f>
        <v>0</v>
      </c>
      <c r="G53" s="110"/>
      <c r="H53" s="2"/>
    </row>
    <row r="54" spans="1:8" ht="15.75" hidden="1" x14ac:dyDescent="0.25">
      <c r="A54" s="22"/>
      <c r="B54" s="22"/>
      <c r="C54" s="24"/>
      <c r="D54" s="122"/>
      <c r="E54" s="123"/>
      <c r="F54" s="123"/>
      <c r="G54" s="124"/>
      <c r="H54" s="2"/>
    </row>
    <row r="55" spans="1:8" ht="18" x14ac:dyDescent="0.25">
      <c r="A55" s="23" t="s">
        <v>32</v>
      </c>
      <c r="B55" s="24"/>
      <c r="C55" s="26"/>
      <c r="D55" s="25"/>
      <c r="E55" s="87"/>
      <c r="F55" s="88"/>
      <c r="G55" s="88"/>
      <c r="H55" s="2"/>
    </row>
    <row r="56" spans="1:8" ht="15.75" x14ac:dyDescent="0.25">
      <c r="A56" s="26"/>
      <c r="B56" s="26"/>
      <c r="C56" s="26"/>
      <c r="D56" s="89"/>
      <c r="E56" s="25" t="s">
        <v>134</v>
      </c>
      <c r="F56" s="25" t="s">
        <v>134</v>
      </c>
      <c r="G56" s="25" t="s">
        <v>5</v>
      </c>
      <c r="H56" s="2"/>
    </row>
    <row r="57" spans="1:8" ht="15.75" x14ac:dyDescent="0.25">
      <c r="A57" s="26"/>
      <c r="B57" s="26"/>
      <c r="C57" s="14"/>
      <c r="D57" s="89" t="s">
        <v>6</v>
      </c>
      <c r="E57" s="90" t="s">
        <v>135</v>
      </c>
      <c r="F57" s="88" t="s">
        <v>8</v>
      </c>
      <c r="G57" s="88" t="s">
        <v>136</v>
      </c>
      <c r="H57" s="15"/>
    </row>
    <row r="58" spans="1:8" ht="15.75" x14ac:dyDescent="0.25">
      <c r="A58" s="27" t="s">
        <v>33</v>
      </c>
      <c r="B58" s="28"/>
      <c r="C58" s="14"/>
      <c r="D58" s="73">
        <v>186</v>
      </c>
      <c r="E58" s="74">
        <v>34535381.490000002</v>
      </c>
      <c r="F58" s="74">
        <v>1855460.19</v>
      </c>
      <c r="G58" s="75">
        <f t="shared" ref="G58:G64" si="1">1-(+F58/E58)</f>
        <v>0.94627364430483374</v>
      </c>
      <c r="H58" s="15"/>
    </row>
    <row r="59" spans="1:8" ht="15.75" x14ac:dyDescent="0.25">
      <c r="A59" s="27" t="s">
        <v>34</v>
      </c>
      <c r="B59" s="28"/>
      <c r="C59" s="14"/>
      <c r="D59" s="73">
        <v>4</v>
      </c>
      <c r="E59" s="74">
        <v>4122653.74</v>
      </c>
      <c r="F59" s="74">
        <v>385168.46</v>
      </c>
      <c r="G59" s="75">
        <f t="shared" si="1"/>
        <v>0.90657268732930263</v>
      </c>
      <c r="H59" s="15"/>
    </row>
    <row r="60" spans="1:8" ht="15.75" x14ac:dyDescent="0.25">
      <c r="A60" s="27" t="s">
        <v>35</v>
      </c>
      <c r="B60" s="28"/>
      <c r="C60" s="14"/>
      <c r="D60" s="73">
        <v>231</v>
      </c>
      <c r="E60" s="74">
        <v>22153143.27</v>
      </c>
      <c r="F60" s="74">
        <v>1415074.39</v>
      </c>
      <c r="G60" s="75">
        <f t="shared" si="1"/>
        <v>0.93612308769219643</v>
      </c>
      <c r="H60" s="15"/>
    </row>
    <row r="61" spans="1:8" ht="15.75" x14ac:dyDescent="0.25">
      <c r="A61" s="27" t="s">
        <v>36</v>
      </c>
      <c r="B61" s="28"/>
      <c r="C61" s="14"/>
      <c r="D61" s="73">
        <v>1</v>
      </c>
      <c r="E61" s="74">
        <v>470224</v>
      </c>
      <c r="F61" s="74">
        <v>29983</v>
      </c>
      <c r="G61" s="75">
        <f t="shared" si="1"/>
        <v>0.93623677226173063</v>
      </c>
      <c r="H61" s="15"/>
    </row>
    <row r="62" spans="1:8" ht="15.75" x14ac:dyDescent="0.25">
      <c r="A62" s="27" t="s">
        <v>37</v>
      </c>
      <c r="B62" s="28"/>
      <c r="C62" s="14"/>
      <c r="D62" s="73">
        <v>130</v>
      </c>
      <c r="E62" s="74">
        <v>19398595.899999999</v>
      </c>
      <c r="F62" s="74">
        <v>972696.36</v>
      </c>
      <c r="G62" s="75">
        <f t="shared" si="1"/>
        <v>0.94985738323462887</v>
      </c>
      <c r="H62" s="15"/>
    </row>
    <row r="63" spans="1:8" ht="15.75" x14ac:dyDescent="0.25">
      <c r="A63" s="27" t="s">
        <v>38</v>
      </c>
      <c r="B63" s="28"/>
      <c r="C63" s="14"/>
      <c r="D63" s="73">
        <v>3</v>
      </c>
      <c r="E63" s="74">
        <v>216164</v>
      </c>
      <c r="F63" s="74">
        <v>37469</v>
      </c>
      <c r="G63" s="75">
        <f t="shared" si="1"/>
        <v>0.82666401435946779</v>
      </c>
      <c r="H63" s="15"/>
    </row>
    <row r="64" spans="1:8" ht="15.75" x14ac:dyDescent="0.25">
      <c r="A64" s="27" t="s">
        <v>39</v>
      </c>
      <c r="B64" s="28"/>
      <c r="C64" s="14"/>
      <c r="D64" s="73">
        <v>23</v>
      </c>
      <c r="E64" s="74">
        <v>1803500</v>
      </c>
      <c r="F64" s="74">
        <v>136615</v>
      </c>
      <c r="G64" s="75">
        <f t="shared" si="1"/>
        <v>0.92425006930967557</v>
      </c>
      <c r="H64" s="15"/>
    </row>
    <row r="65" spans="1:8" ht="15.75" x14ac:dyDescent="0.25">
      <c r="A65" s="27" t="s">
        <v>40</v>
      </c>
      <c r="B65" s="28"/>
      <c r="C65" s="14"/>
      <c r="D65" s="73"/>
      <c r="E65" s="74"/>
      <c r="F65" s="74"/>
      <c r="G65" s="75"/>
      <c r="H65" s="15"/>
    </row>
    <row r="66" spans="1:8" ht="15.75" x14ac:dyDescent="0.25">
      <c r="A66" s="27" t="s">
        <v>41</v>
      </c>
      <c r="B66" s="28"/>
      <c r="C66" s="14"/>
      <c r="D66" s="73">
        <v>4</v>
      </c>
      <c r="E66" s="74">
        <v>340450</v>
      </c>
      <c r="F66" s="74">
        <v>4147</v>
      </c>
      <c r="G66" s="75">
        <f>1-(+F66/E66)</f>
        <v>0.98781906300484656</v>
      </c>
      <c r="H66" s="15"/>
    </row>
    <row r="67" spans="1:8" ht="15.75" x14ac:dyDescent="0.25">
      <c r="A67" s="29" t="s">
        <v>60</v>
      </c>
      <c r="B67" s="30"/>
      <c r="C67" s="14"/>
      <c r="D67" s="73">
        <v>2</v>
      </c>
      <c r="E67" s="74">
        <v>152100</v>
      </c>
      <c r="F67" s="74">
        <v>25400</v>
      </c>
      <c r="G67" s="75">
        <f>1-(+F67/E67)</f>
        <v>0.83300460223537143</v>
      </c>
      <c r="H67" s="15"/>
    </row>
    <row r="68" spans="1:8" ht="15.75" x14ac:dyDescent="0.25">
      <c r="A68" s="27" t="s">
        <v>61</v>
      </c>
      <c r="B68" s="30"/>
      <c r="C68" s="14"/>
      <c r="D68" s="73">
        <v>1062</v>
      </c>
      <c r="E68" s="74">
        <v>129340944.55</v>
      </c>
      <c r="F68" s="74">
        <v>14262749.67</v>
      </c>
      <c r="G68" s="75">
        <f>1-(+F68/E68)</f>
        <v>0.88972749720034416</v>
      </c>
      <c r="H68" s="15"/>
    </row>
    <row r="69" spans="1:8" ht="15.75" x14ac:dyDescent="0.25">
      <c r="A69" s="27" t="s">
        <v>62</v>
      </c>
      <c r="B69" s="30"/>
      <c r="C69" s="14"/>
      <c r="D69" s="73"/>
      <c r="E69" s="74"/>
      <c r="F69" s="74"/>
      <c r="G69" s="75"/>
      <c r="H69" s="15"/>
    </row>
    <row r="70" spans="1:8" x14ac:dyDescent="0.2">
      <c r="A70" s="31" t="s">
        <v>42</v>
      </c>
      <c r="B70" s="30"/>
      <c r="C70" s="14"/>
      <c r="D70" s="77"/>
      <c r="E70" s="96"/>
      <c r="F70" s="74"/>
      <c r="G70" s="79"/>
      <c r="H70" s="15"/>
    </row>
    <row r="71" spans="1:8" x14ac:dyDescent="0.2">
      <c r="A71" s="16" t="s">
        <v>43</v>
      </c>
      <c r="B71" s="28"/>
      <c r="C71" s="14"/>
      <c r="D71" s="77"/>
      <c r="E71" s="96"/>
      <c r="F71" s="74"/>
      <c r="G71" s="79"/>
      <c r="H71" s="15"/>
    </row>
    <row r="72" spans="1:8" x14ac:dyDescent="0.2">
      <c r="A72" s="16" t="s">
        <v>44</v>
      </c>
      <c r="B72" s="28"/>
      <c r="C72" s="14"/>
      <c r="D72" s="77"/>
      <c r="E72" s="78"/>
      <c r="F72" s="74">
        <v>-0.57999999999999996</v>
      </c>
      <c r="G72" s="79"/>
      <c r="H72" s="15"/>
    </row>
    <row r="73" spans="1:8" x14ac:dyDescent="0.2">
      <c r="A73" s="16" t="s">
        <v>30</v>
      </c>
      <c r="B73" s="28"/>
      <c r="C73" s="14"/>
      <c r="D73" s="77"/>
      <c r="E73" s="78"/>
      <c r="F73" s="76"/>
      <c r="G73" s="79"/>
      <c r="H73" s="15"/>
    </row>
    <row r="74" spans="1:8" ht="15.75" x14ac:dyDescent="0.25">
      <c r="A74" s="32"/>
      <c r="B74" s="18"/>
      <c r="C74" s="21"/>
      <c r="D74" s="77"/>
      <c r="E74" s="80"/>
      <c r="F74" s="80"/>
      <c r="G74" s="79"/>
      <c r="H74" s="15"/>
    </row>
    <row r="75" spans="1:8" ht="15.75" x14ac:dyDescent="0.25">
      <c r="A75" s="20" t="s">
        <v>45</v>
      </c>
      <c r="B75" s="20"/>
      <c r="C75" s="33"/>
      <c r="D75" s="81">
        <f>SUM(D58:D71)</f>
        <v>1646</v>
      </c>
      <c r="E75" s="82">
        <f>SUM(E58:E74)</f>
        <v>212533156.94999999</v>
      </c>
      <c r="F75" s="82">
        <f>SUM(F58:F74)</f>
        <v>19124762.490000002</v>
      </c>
      <c r="G75" s="83">
        <f>1-(+F75/E75)</f>
        <v>0.91001515827246082</v>
      </c>
      <c r="H75" s="2"/>
    </row>
    <row r="76" spans="1:8" ht="18" x14ac:dyDescent="0.25">
      <c r="A76" s="33"/>
      <c r="B76" s="33"/>
      <c r="C76" s="36"/>
      <c r="D76" s="91"/>
      <c r="E76" s="92"/>
      <c r="F76" s="34"/>
      <c r="G76" s="34"/>
      <c r="H76" s="2"/>
    </row>
    <row r="77" spans="1:8" ht="18" x14ac:dyDescent="0.25">
      <c r="A77" s="35" t="s">
        <v>46</v>
      </c>
      <c r="B77" s="36"/>
      <c r="C77" s="39"/>
      <c r="D77" s="36"/>
      <c r="E77" s="36"/>
      <c r="F77" s="37">
        <f>F75+F39+F53</f>
        <v>22478514.140000001</v>
      </c>
      <c r="G77" s="36"/>
      <c r="H77" s="2"/>
    </row>
    <row r="78" spans="1:8" ht="8.25" customHeight="1" x14ac:dyDescent="0.25">
      <c r="A78" s="35"/>
      <c r="B78" s="36"/>
      <c r="C78" s="39"/>
      <c r="D78" s="36"/>
      <c r="E78" s="36"/>
      <c r="F78" s="37"/>
      <c r="G78" s="36"/>
      <c r="H78" s="2"/>
    </row>
    <row r="79" spans="1:8" ht="15.75" x14ac:dyDescent="0.25">
      <c r="A79" s="4" t="s">
        <v>47</v>
      </c>
      <c r="B79" s="40"/>
      <c r="C79" s="40"/>
      <c r="D79" s="40"/>
      <c r="E79" s="40"/>
      <c r="F79" s="41"/>
      <c r="G79" s="40"/>
      <c r="H79" s="2"/>
    </row>
    <row r="80" spans="1:8" ht="15.75" x14ac:dyDescent="0.25">
      <c r="A80" s="4" t="s">
        <v>48</v>
      </c>
      <c r="B80" s="40"/>
      <c r="C80" s="40"/>
      <c r="D80" s="40"/>
      <c r="E80" s="40"/>
      <c r="F80" s="41"/>
      <c r="G80" s="40"/>
      <c r="H80" s="2"/>
    </row>
    <row r="81" spans="1:8" ht="15.75" x14ac:dyDescent="0.25">
      <c r="A81" s="4" t="s">
        <v>49</v>
      </c>
      <c r="B81" s="40"/>
      <c r="C81" s="40"/>
      <c r="D81" s="40"/>
      <c r="E81" s="40"/>
      <c r="F81" s="41"/>
      <c r="G81" s="40"/>
      <c r="H81" s="2"/>
    </row>
    <row r="82" spans="1:8" ht="15.75" x14ac:dyDescent="0.25">
      <c r="A82" s="4"/>
      <c r="B82" s="40"/>
      <c r="C82" s="40"/>
      <c r="D82" s="40"/>
      <c r="E82" s="40"/>
      <c r="F82" s="41"/>
      <c r="G82" s="40"/>
      <c r="H82" s="2"/>
    </row>
    <row r="83" spans="1:8" ht="18" x14ac:dyDescent="0.25">
      <c r="A83" s="42" t="s">
        <v>50</v>
      </c>
      <c r="B83" s="39"/>
      <c r="C83" s="39"/>
      <c r="D83" s="39"/>
      <c r="E83" s="39"/>
      <c r="F83" s="37"/>
      <c r="G83" s="39"/>
      <c r="H83" s="2"/>
    </row>
    <row r="84" spans="1:8" ht="18" x14ac:dyDescent="0.25">
      <c r="A84" s="43"/>
      <c r="B84" s="39"/>
      <c r="C84" s="39"/>
      <c r="D84" s="39"/>
      <c r="E84" s="37"/>
      <c r="F84" s="2"/>
      <c r="G84" s="2"/>
      <c r="H84" s="2"/>
    </row>
    <row r="85" spans="1:8" ht="18" x14ac:dyDescent="0.25">
      <c r="A85" s="116"/>
      <c r="B85" s="117"/>
      <c r="C85" s="117"/>
      <c r="D85" s="117"/>
      <c r="E85" s="44"/>
      <c r="F85" s="2"/>
      <c r="G85" s="2"/>
      <c r="H85" s="2"/>
    </row>
    <row r="86" spans="1:8" ht="18" x14ac:dyDescent="0.25">
      <c r="A86" s="43"/>
      <c r="B86" s="39"/>
      <c r="C86" s="39"/>
      <c r="D86" s="39"/>
      <c r="E86" s="45"/>
      <c r="F86" s="2"/>
      <c r="G86" s="2"/>
      <c r="H86" s="2"/>
    </row>
    <row r="87" spans="1:8" ht="18" x14ac:dyDescent="0.25">
      <c r="A87" s="43"/>
      <c r="B87" s="39"/>
      <c r="C87" s="39"/>
      <c r="D87" s="39"/>
      <c r="E87" s="46"/>
      <c r="F87" s="2"/>
      <c r="G87" s="2"/>
      <c r="H87" s="2"/>
    </row>
    <row r="88" spans="1:8" ht="18" x14ac:dyDescent="0.25">
      <c r="A88" s="43"/>
      <c r="B88" s="39"/>
      <c r="C88" s="39"/>
      <c r="D88" s="39"/>
      <c r="E88" s="37"/>
      <c r="F88" s="2"/>
      <c r="G88" s="2"/>
      <c r="H88" s="2"/>
    </row>
    <row r="89" spans="1:8" ht="18" x14ac:dyDescent="0.25">
      <c r="A89" s="43"/>
      <c r="B89" s="39"/>
      <c r="C89" s="39"/>
      <c r="D89" s="39"/>
      <c r="E89" s="37"/>
      <c r="F89" s="2"/>
      <c r="G89" s="2"/>
      <c r="H89" s="2"/>
    </row>
    <row r="90" spans="1:8" ht="18" x14ac:dyDescent="0.25">
      <c r="A90" s="43"/>
      <c r="B90" s="39"/>
      <c r="C90" s="39"/>
      <c r="D90" s="39"/>
      <c r="E90" s="44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5"/>
      <c r="F92" s="2"/>
      <c r="G92" s="2"/>
      <c r="H92" s="2"/>
    </row>
    <row r="93" spans="1:8" ht="18" x14ac:dyDescent="0.25">
      <c r="A93" s="43"/>
      <c r="B93" s="39"/>
      <c r="C93" s="39"/>
      <c r="D93" s="39"/>
      <c r="E93" s="45"/>
      <c r="F93" s="2"/>
      <c r="G93" s="2"/>
      <c r="H93" s="2"/>
    </row>
    <row r="94" spans="1:8" ht="18" x14ac:dyDescent="0.25">
      <c r="A94" s="43"/>
      <c r="B94" s="39"/>
      <c r="C94" s="39"/>
      <c r="D94" s="39"/>
      <c r="E94" s="47"/>
      <c r="F94" s="2"/>
      <c r="G94" s="2"/>
      <c r="H94" s="2"/>
    </row>
    <row r="95" spans="1:8" ht="18" x14ac:dyDescent="0.25">
      <c r="A95" s="43"/>
      <c r="B95" s="39"/>
      <c r="C95" s="39"/>
      <c r="D95" s="39"/>
      <c r="E95" s="39"/>
      <c r="F95" s="2"/>
      <c r="G95" s="2"/>
      <c r="H95" s="2"/>
    </row>
    <row r="96" spans="1:8" ht="15.75" x14ac:dyDescent="0.25">
      <c r="A96" s="48"/>
      <c r="B96" s="2"/>
      <c r="C96" s="2"/>
      <c r="D96" s="2"/>
      <c r="E96" s="2"/>
      <c r="F96" s="2"/>
      <c r="G96" s="2"/>
      <c r="H96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8</v>
      </c>
      <c r="E10" s="99">
        <v>2339295</v>
      </c>
      <c r="F10" s="74">
        <v>509718</v>
      </c>
      <c r="G10" s="100">
        <f t="shared" ref="G10:G22" si="0">F10/E10</f>
        <v>0.21789385263508879</v>
      </c>
      <c r="H10" s="15"/>
    </row>
    <row r="11" spans="1:8" ht="15.75" x14ac:dyDescent="0.25">
      <c r="A11" s="93" t="s">
        <v>104</v>
      </c>
      <c r="B11" s="13"/>
      <c r="C11" s="14"/>
      <c r="D11" s="73">
        <v>10</v>
      </c>
      <c r="E11" s="99">
        <v>1512361</v>
      </c>
      <c r="F11" s="74">
        <v>470184.5</v>
      </c>
      <c r="G11" s="100">
        <f t="shared" si="0"/>
        <v>0.31089435657227343</v>
      </c>
      <c r="H11" s="15"/>
    </row>
    <row r="12" spans="1:8" ht="15.75" x14ac:dyDescent="0.25">
      <c r="A12" s="93" t="s">
        <v>67</v>
      </c>
      <c r="B12" s="13"/>
      <c r="C12" s="14"/>
      <c r="D12" s="73"/>
      <c r="E12" s="99"/>
      <c r="F12" s="74"/>
      <c r="G12" s="100"/>
      <c r="H12" s="15"/>
    </row>
    <row r="13" spans="1:8" ht="15.75" x14ac:dyDescent="0.25">
      <c r="A13" s="93" t="s">
        <v>108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1</v>
      </c>
      <c r="E14" s="99">
        <v>442855</v>
      </c>
      <c r="F14" s="74">
        <v>71717</v>
      </c>
      <c r="G14" s="100">
        <f t="shared" si="0"/>
        <v>0.16194239649546691</v>
      </c>
      <c r="H14" s="15"/>
    </row>
    <row r="15" spans="1:8" ht="15.75" x14ac:dyDescent="0.25">
      <c r="A15" s="93" t="s">
        <v>111</v>
      </c>
      <c r="B15" s="13"/>
      <c r="C15" s="14"/>
      <c r="D15" s="73">
        <v>1</v>
      </c>
      <c r="E15" s="99">
        <v>63195</v>
      </c>
      <c r="F15" s="74">
        <v>14927</v>
      </c>
      <c r="G15" s="100">
        <f t="shared" si="0"/>
        <v>0.23620539599651871</v>
      </c>
      <c r="H15" s="15"/>
    </row>
    <row r="16" spans="1:8" ht="15.75" x14ac:dyDescent="0.25">
      <c r="A16" s="93" t="s">
        <v>10</v>
      </c>
      <c r="B16" s="13"/>
      <c r="C16" s="14"/>
      <c r="D16" s="73">
        <v>2</v>
      </c>
      <c r="E16" s="99">
        <v>5000</v>
      </c>
      <c r="F16" s="74">
        <v>-4930</v>
      </c>
      <c r="G16" s="75">
        <f t="shared" si="0"/>
        <v>-0.98599999999999999</v>
      </c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99">
        <v>917683</v>
      </c>
      <c r="F17" s="74">
        <v>143887.5</v>
      </c>
      <c r="G17" s="75">
        <f t="shared" si="0"/>
        <v>0.15679433965759418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99">
        <v>1316489</v>
      </c>
      <c r="F18" s="74">
        <v>406783</v>
      </c>
      <c r="G18" s="100">
        <f t="shared" si="0"/>
        <v>0.30899080812676749</v>
      </c>
      <c r="H18" s="15"/>
    </row>
    <row r="19" spans="1:8" ht="15.75" x14ac:dyDescent="0.25">
      <c r="A19" s="93" t="s">
        <v>54</v>
      </c>
      <c r="B19" s="13"/>
      <c r="C19" s="14"/>
      <c r="D19" s="73">
        <v>2</v>
      </c>
      <c r="E19" s="99">
        <v>508184</v>
      </c>
      <c r="F19" s="74">
        <v>198128.5</v>
      </c>
      <c r="G19" s="75">
        <f t="shared" si="0"/>
        <v>0.38987551752908395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73">
        <v>7</v>
      </c>
      <c r="E21" s="99">
        <v>2849395</v>
      </c>
      <c r="F21" s="74">
        <v>1162198</v>
      </c>
      <c r="G21" s="75">
        <f t="shared" si="0"/>
        <v>0.40787535599662383</v>
      </c>
      <c r="H21" s="15"/>
    </row>
    <row r="22" spans="1:8" ht="15.75" x14ac:dyDescent="0.25">
      <c r="A22" s="93" t="s">
        <v>56</v>
      </c>
      <c r="B22" s="13"/>
      <c r="C22" s="14"/>
      <c r="D22" s="73">
        <v>3</v>
      </c>
      <c r="E22" s="99">
        <v>1065142</v>
      </c>
      <c r="F22" s="74">
        <v>93396.5</v>
      </c>
      <c r="G22" s="75">
        <f t="shared" si="0"/>
        <v>8.768455285774103E-2</v>
      </c>
      <c r="H22" s="15"/>
    </row>
    <row r="23" spans="1:8" ht="15.75" x14ac:dyDescent="0.25">
      <c r="A23" s="94" t="s">
        <v>20</v>
      </c>
      <c r="B23" s="13"/>
      <c r="C23" s="14"/>
      <c r="D23" s="73">
        <v>3</v>
      </c>
      <c r="E23" s="99">
        <v>719631</v>
      </c>
      <c r="F23" s="74">
        <v>160613</v>
      </c>
      <c r="G23" s="75">
        <f>F23/E23</f>
        <v>0.22318799495852737</v>
      </c>
      <c r="H23" s="15"/>
    </row>
    <row r="24" spans="1:8" ht="15.75" x14ac:dyDescent="0.25">
      <c r="A24" s="94" t="s">
        <v>21</v>
      </c>
      <c r="B24" s="13"/>
      <c r="C24" s="14"/>
      <c r="D24" s="73">
        <v>13</v>
      </c>
      <c r="E24" s="99">
        <v>271687</v>
      </c>
      <c r="F24" s="74">
        <v>271687</v>
      </c>
      <c r="G24" s="75">
        <f>F24/E24</f>
        <v>1</v>
      </c>
      <c r="H24" s="15"/>
    </row>
    <row r="25" spans="1:8" ht="15.75" x14ac:dyDescent="0.25">
      <c r="A25" s="70" t="s">
        <v>22</v>
      </c>
      <c r="B25" s="13"/>
      <c r="C25" s="14"/>
      <c r="D25" s="73"/>
      <c r="E25" s="99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73"/>
      <c r="E26" s="99">
        <v>57087</v>
      </c>
      <c r="F26" s="74">
        <v>24061</v>
      </c>
      <c r="G26" s="75">
        <f>F26/E26</f>
        <v>0.42147949620754288</v>
      </c>
      <c r="H26" s="15"/>
    </row>
    <row r="27" spans="1:8" ht="15.75" x14ac:dyDescent="0.25">
      <c r="A27" s="93" t="s">
        <v>124</v>
      </c>
      <c r="B27" s="13"/>
      <c r="C27" s="14"/>
      <c r="D27" s="73"/>
      <c r="E27" s="99"/>
      <c r="F27" s="74"/>
      <c r="G27" s="100"/>
      <c r="H27" s="15"/>
    </row>
    <row r="28" spans="1:8" ht="15.75" x14ac:dyDescent="0.25">
      <c r="A28" s="70" t="s">
        <v>24</v>
      </c>
      <c r="B28" s="13"/>
      <c r="C28" s="14"/>
      <c r="D28" s="73">
        <v>1</v>
      </c>
      <c r="E28" s="99">
        <v>226344</v>
      </c>
      <c r="F28" s="74">
        <v>115926</v>
      </c>
      <c r="G28" s="75">
        <f>F28/E28</f>
        <v>0.51216732053864911</v>
      </c>
      <c r="H28" s="15"/>
    </row>
    <row r="29" spans="1:8" ht="15.75" x14ac:dyDescent="0.25">
      <c r="A29" s="70" t="s">
        <v>120</v>
      </c>
      <c r="B29" s="13"/>
      <c r="C29" s="14"/>
      <c r="D29" s="101"/>
      <c r="E29" s="99"/>
      <c r="F29" s="99"/>
      <c r="G29" s="102"/>
      <c r="H29" s="15"/>
    </row>
    <row r="30" spans="1:8" ht="15.75" x14ac:dyDescent="0.25">
      <c r="A30" s="70" t="s">
        <v>125</v>
      </c>
      <c r="B30" s="13"/>
      <c r="C30" s="14"/>
      <c r="D30" s="73"/>
      <c r="E30" s="103"/>
      <c r="F30" s="74"/>
      <c r="G30" s="100"/>
      <c r="H30" s="15"/>
    </row>
    <row r="31" spans="1:8" ht="15.75" x14ac:dyDescent="0.25">
      <c r="A31" s="70" t="s">
        <v>152</v>
      </c>
      <c r="B31" s="13"/>
      <c r="C31" s="14"/>
      <c r="D31" s="73">
        <v>1</v>
      </c>
      <c r="E31" s="103">
        <v>197504</v>
      </c>
      <c r="F31" s="74">
        <v>51583.5</v>
      </c>
      <c r="G31" s="100">
        <f>F31/E31</f>
        <v>0.26117698882047957</v>
      </c>
      <c r="H31" s="15"/>
    </row>
    <row r="32" spans="1:8" ht="15.75" x14ac:dyDescent="0.25">
      <c r="A32" s="70" t="s">
        <v>58</v>
      </c>
      <c r="B32" s="13"/>
      <c r="C32" s="14"/>
      <c r="D32" s="73"/>
      <c r="E32" s="103"/>
      <c r="F32" s="76"/>
      <c r="G32" s="100"/>
      <c r="H32" s="15"/>
    </row>
    <row r="33" spans="1:8" ht="15.75" x14ac:dyDescent="0.25">
      <c r="A33" s="93" t="s">
        <v>149</v>
      </c>
      <c r="B33" s="13"/>
      <c r="C33" s="14"/>
      <c r="D33" s="73">
        <v>2</v>
      </c>
      <c r="E33" s="99">
        <v>381209</v>
      </c>
      <c r="F33" s="74">
        <v>89653</v>
      </c>
      <c r="G33" s="100">
        <f>F33/E33</f>
        <v>0.2351807014000194</v>
      </c>
      <c r="H33" s="15"/>
    </row>
    <row r="34" spans="1:8" ht="15.75" x14ac:dyDescent="0.25">
      <c r="A34" s="93" t="s">
        <v>98</v>
      </c>
      <c r="B34" s="13"/>
      <c r="C34" s="14"/>
      <c r="D34" s="73"/>
      <c r="E34" s="99"/>
      <c r="F34" s="74"/>
      <c r="G34" s="100"/>
      <c r="H34" s="15"/>
    </row>
    <row r="35" spans="1:8" x14ac:dyDescent="0.2">
      <c r="A35" s="16" t="s">
        <v>28</v>
      </c>
      <c r="B35" s="13"/>
      <c r="C35" s="14"/>
      <c r="D35" s="77"/>
      <c r="E35" s="103"/>
      <c r="F35" s="76"/>
      <c r="G35" s="79"/>
      <c r="H35" s="15"/>
    </row>
    <row r="36" spans="1:8" x14ac:dyDescent="0.2">
      <c r="A36" s="16" t="s">
        <v>29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58</v>
      </c>
      <c r="E39" s="82">
        <f>SUM(E9:E38)</f>
        <v>12873061</v>
      </c>
      <c r="F39" s="82">
        <f>SUM(F9:F38)</f>
        <v>3779533.5</v>
      </c>
      <c r="G39" s="83">
        <f>F39/E39</f>
        <v>0.29360021676274195</v>
      </c>
      <c r="H39" s="2"/>
    </row>
    <row r="40" spans="1:8" ht="15.75" x14ac:dyDescent="0.25">
      <c r="A40" s="22"/>
      <c r="B40" s="22"/>
      <c r="C40" s="24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6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134</v>
      </c>
      <c r="F42" s="25" t="s">
        <v>134</v>
      </c>
      <c r="G42" s="25" t="s">
        <v>5</v>
      </c>
      <c r="H42" s="2"/>
    </row>
    <row r="43" spans="1:8" ht="15.75" x14ac:dyDescent="0.25">
      <c r="A43" s="26"/>
      <c r="B43" s="26"/>
      <c r="C43" s="14"/>
      <c r="D43" s="89" t="s">
        <v>6</v>
      </c>
      <c r="E43" s="90" t="s">
        <v>135</v>
      </c>
      <c r="F43" s="88" t="s">
        <v>8</v>
      </c>
      <c r="G43" s="88" t="s">
        <v>136</v>
      </c>
      <c r="H43" s="15"/>
    </row>
    <row r="44" spans="1:8" ht="15.75" x14ac:dyDescent="0.25">
      <c r="A44" s="27" t="s">
        <v>33</v>
      </c>
      <c r="B44" s="28"/>
      <c r="C44" s="14"/>
      <c r="D44" s="73">
        <v>54</v>
      </c>
      <c r="E44" s="74">
        <v>7772778.2999999998</v>
      </c>
      <c r="F44" s="74">
        <v>434418.24</v>
      </c>
      <c r="G44" s="75">
        <f>1-(+F44/E44)</f>
        <v>0.94411030094605941</v>
      </c>
      <c r="H44" s="15"/>
    </row>
    <row r="45" spans="1:8" ht="15.75" x14ac:dyDescent="0.25">
      <c r="A45" s="27" t="s">
        <v>34</v>
      </c>
      <c r="B45" s="28"/>
      <c r="C45" s="14"/>
      <c r="D45" s="73">
        <v>15</v>
      </c>
      <c r="E45" s="74">
        <v>7588049.3399999999</v>
      </c>
      <c r="F45" s="74">
        <v>766068.33</v>
      </c>
      <c r="G45" s="75">
        <f t="shared" ref="G45:G54" si="1">1-(+F45/E45)</f>
        <v>0.89904278482195532</v>
      </c>
      <c r="H45" s="15"/>
    </row>
    <row r="46" spans="1:8" ht="15.75" x14ac:dyDescent="0.25">
      <c r="A46" s="27" t="s">
        <v>35</v>
      </c>
      <c r="B46" s="28"/>
      <c r="C46" s="14"/>
      <c r="D46" s="73">
        <v>129</v>
      </c>
      <c r="E46" s="74">
        <v>11822759.1</v>
      </c>
      <c r="F46" s="74">
        <v>780808</v>
      </c>
      <c r="G46" s="75">
        <f t="shared" si="1"/>
        <v>0.93395720970073726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98</v>
      </c>
      <c r="E48" s="74">
        <v>19185901</v>
      </c>
      <c r="F48" s="74">
        <v>1430864.57</v>
      </c>
      <c r="G48" s="75">
        <f t="shared" si="1"/>
        <v>0.92542103860538005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74">
        <v>2021142</v>
      </c>
      <c r="F49" s="74">
        <v>29524</v>
      </c>
      <c r="G49" s="75">
        <f t="shared" si="1"/>
        <v>0.98539241676240463</v>
      </c>
      <c r="H49" s="15"/>
    </row>
    <row r="50" spans="1:8" ht="15.75" x14ac:dyDescent="0.25">
      <c r="A50" s="27" t="s">
        <v>39</v>
      </c>
      <c r="B50" s="28"/>
      <c r="C50" s="14"/>
      <c r="D50" s="73">
        <v>9</v>
      </c>
      <c r="E50" s="74">
        <v>2168150</v>
      </c>
      <c r="F50" s="74">
        <v>212665.71</v>
      </c>
      <c r="G50" s="75">
        <f t="shared" si="1"/>
        <v>0.90191374674261471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589130</v>
      </c>
      <c r="F51" s="74">
        <v>70380</v>
      </c>
      <c r="G51" s="75">
        <f t="shared" si="1"/>
        <v>0.88053570519240232</v>
      </c>
      <c r="H51" s="15"/>
    </row>
    <row r="52" spans="1:8" ht="15.75" x14ac:dyDescent="0.25">
      <c r="A52" s="27" t="s">
        <v>41</v>
      </c>
      <c r="B52" s="28"/>
      <c r="C52" s="14"/>
      <c r="D52" s="73">
        <v>2</v>
      </c>
      <c r="E52" s="74">
        <v>518450</v>
      </c>
      <c r="F52" s="74">
        <v>62940</v>
      </c>
      <c r="G52" s="75">
        <f t="shared" si="1"/>
        <v>0.8785996720995275</v>
      </c>
      <c r="H52" s="15"/>
    </row>
    <row r="53" spans="1:8" ht="15.75" x14ac:dyDescent="0.25">
      <c r="A53" s="29" t="s">
        <v>60</v>
      </c>
      <c r="B53" s="30"/>
      <c r="C53" s="14"/>
      <c r="D53" s="73">
        <v>3</v>
      </c>
      <c r="E53" s="74">
        <v>102700</v>
      </c>
      <c r="F53" s="74">
        <v>44600</v>
      </c>
      <c r="G53" s="75">
        <f t="shared" si="1"/>
        <v>0.56572541382667962</v>
      </c>
      <c r="H53" s="15"/>
    </row>
    <row r="54" spans="1:8" ht="15.75" x14ac:dyDescent="0.25">
      <c r="A54" s="27" t="s">
        <v>61</v>
      </c>
      <c r="B54" s="30"/>
      <c r="C54" s="14"/>
      <c r="D54" s="73">
        <v>624</v>
      </c>
      <c r="E54" s="74">
        <v>76796570.769999996</v>
      </c>
      <c r="F54" s="74">
        <v>8732786.4700000007</v>
      </c>
      <c r="G54" s="75">
        <f t="shared" si="1"/>
        <v>0.88628676537974538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79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15"/>
    </row>
    <row r="58" spans="1:8" x14ac:dyDescent="0.2">
      <c r="A58" s="16" t="s">
        <v>44</v>
      </c>
      <c r="B58" s="28"/>
      <c r="C58" s="14"/>
      <c r="D58" s="77"/>
      <c r="E58" s="78"/>
      <c r="F58" s="74"/>
      <c r="G58" s="79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15"/>
    </row>
    <row r="60" spans="1:8" ht="15.75" x14ac:dyDescent="0.25">
      <c r="A60" s="32"/>
      <c r="B60" s="18"/>
      <c r="C60" s="21"/>
      <c r="D60" s="77"/>
      <c r="E60" s="97"/>
      <c r="F60" s="80"/>
      <c r="G60" s="79"/>
      <c r="H60" s="2"/>
    </row>
    <row r="61" spans="1:8" ht="18" x14ac:dyDescent="0.25">
      <c r="A61" s="20" t="s">
        <v>45</v>
      </c>
      <c r="B61" s="20"/>
      <c r="C61" s="39"/>
      <c r="D61" s="81">
        <f>SUM(D44:D57)</f>
        <v>938</v>
      </c>
      <c r="E61" s="82">
        <f>SUM(E44:E60)</f>
        <v>128565630.50999999</v>
      </c>
      <c r="F61" s="82">
        <f>SUM(F44:F60)</f>
        <v>12565055.32</v>
      </c>
      <c r="G61" s="83">
        <f>1-(F61/E61)</f>
        <v>0.90226738460227385</v>
      </c>
      <c r="H61" s="2"/>
    </row>
    <row r="62" spans="1:8" ht="18" x14ac:dyDescent="0.25">
      <c r="A62" s="33"/>
      <c r="B62" s="33"/>
      <c r="C62" s="39"/>
      <c r="D62" s="98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51"/>
      <c r="E63" s="36"/>
      <c r="F63" s="37">
        <f>F61+F25</f>
        <v>12565055.32</v>
      </c>
      <c r="G63" s="36"/>
      <c r="H63" s="2"/>
    </row>
    <row r="64" spans="1:8" ht="18" x14ac:dyDescent="0.25">
      <c r="A64" s="35"/>
      <c r="B64" s="36"/>
      <c r="C64" s="39"/>
      <c r="D64" s="51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151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5</v>
      </c>
      <c r="E10" s="74">
        <v>444748</v>
      </c>
      <c r="F10" s="74">
        <v>91448</v>
      </c>
      <c r="G10" s="75">
        <f>F10/E10</f>
        <v>0.20561756320433144</v>
      </c>
      <c r="H10" s="15"/>
    </row>
    <row r="11" spans="1:8" ht="15.75" x14ac:dyDescent="0.25">
      <c r="A11" s="93" t="s">
        <v>101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43694</v>
      </c>
      <c r="F12" s="74">
        <v>15740</v>
      </c>
      <c r="G12" s="75">
        <f>F12/E12</f>
        <v>0.36023252620497093</v>
      </c>
      <c r="H12" s="15"/>
    </row>
    <row r="13" spans="1:8" ht="15.75" x14ac:dyDescent="0.25">
      <c r="A13" s="93" t="s">
        <v>64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130</v>
      </c>
      <c r="B14" s="13"/>
      <c r="C14" s="14"/>
      <c r="D14" s="73">
        <v>7</v>
      </c>
      <c r="E14" s="74">
        <v>3856152</v>
      </c>
      <c r="F14" s="74">
        <v>724992</v>
      </c>
      <c r="G14" s="75">
        <f>F14/E14</f>
        <v>0.18800918635987379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112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132</v>
      </c>
      <c r="B17" s="13"/>
      <c r="C17" s="14"/>
      <c r="D17" s="73">
        <v>1</v>
      </c>
      <c r="E17" s="74">
        <v>16645</v>
      </c>
      <c r="F17" s="74">
        <v>8791</v>
      </c>
      <c r="G17" s="75">
        <f>F17/E17</f>
        <v>0.52814659056773805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599900</v>
      </c>
      <c r="F18" s="74">
        <v>117122</v>
      </c>
      <c r="G18" s="75">
        <f>F18/E18</f>
        <v>0.1952358726454409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102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125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155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118</v>
      </c>
      <c r="B23" s="13"/>
      <c r="C23" s="14"/>
      <c r="D23" s="73">
        <v>7</v>
      </c>
      <c r="E23" s="74">
        <v>994175</v>
      </c>
      <c r="F23" s="74">
        <v>54716.5</v>
      </c>
      <c r="G23" s="75">
        <f>F23/E23</f>
        <v>5.503709105539769E-2</v>
      </c>
      <c r="H23" s="15"/>
    </row>
    <row r="24" spans="1:8" ht="15.75" x14ac:dyDescent="0.25">
      <c r="A24" s="93" t="s">
        <v>156</v>
      </c>
      <c r="B24" s="13"/>
      <c r="C24" s="14"/>
      <c r="D24" s="73">
        <v>1</v>
      </c>
      <c r="E24" s="74">
        <v>653513</v>
      </c>
      <c r="F24" s="74">
        <v>-39353</v>
      </c>
      <c r="G24" s="75">
        <f>F24/E24</f>
        <v>-6.0217623826916984E-2</v>
      </c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97180</v>
      </c>
      <c r="F25" s="74">
        <v>33886</v>
      </c>
      <c r="G25" s="75">
        <f>F25/E25</f>
        <v>0.34869314673801194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147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110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98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103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>
        <v>500</v>
      </c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24</v>
      </c>
      <c r="E39" s="82">
        <f>SUM(E9:E38)</f>
        <v>6706007</v>
      </c>
      <c r="F39" s="82">
        <f>SUM(F9:F38)</f>
        <v>1007842.5</v>
      </c>
      <c r="G39" s="83">
        <f>F39/E39</f>
        <v>0.15028950909237046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134</v>
      </c>
      <c r="F42" s="25" t="s">
        <v>134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88" t="s">
        <v>136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51</v>
      </c>
      <c r="E46" s="74">
        <v>2032138.75</v>
      </c>
      <c r="F46" s="74">
        <v>204734.93</v>
      </c>
      <c r="G46" s="75">
        <f>1-(+F46/E46)</f>
        <v>0.89925150042043145</v>
      </c>
      <c r="H46" s="15"/>
    </row>
    <row r="47" spans="1:8" ht="15.75" x14ac:dyDescent="0.25">
      <c r="A47" s="27" t="s">
        <v>36</v>
      </c>
      <c r="B47" s="28"/>
      <c r="C47" s="14"/>
      <c r="D47" s="73">
        <v>6</v>
      </c>
      <c r="E47" s="74">
        <v>1464258.5</v>
      </c>
      <c r="F47" s="74">
        <v>71633.75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58</v>
      </c>
      <c r="E48" s="74">
        <v>5340499</v>
      </c>
      <c r="F48" s="74">
        <v>540041.77</v>
      </c>
      <c r="G48" s="75">
        <f>1-(+F48/E48)</f>
        <v>0.89887803180938708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14</v>
      </c>
      <c r="E50" s="74">
        <v>1269610</v>
      </c>
      <c r="F50" s="74">
        <v>77805</v>
      </c>
      <c r="G50" s="75">
        <f>1-(+F50/E50)</f>
        <v>0.93871740140673121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534</v>
      </c>
      <c r="E54" s="74">
        <v>46730756.950000003</v>
      </c>
      <c r="F54" s="74">
        <v>5590664.96</v>
      </c>
      <c r="G54" s="75">
        <f>1-(+F54/E54)</f>
        <v>0.88036433978628292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127</v>
      </c>
      <c r="B56" s="30"/>
      <c r="C56" s="14"/>
      <c r="D56" s="73">
        <v>216</v>
      </c>
      <c r="E56" s="74">
        <v>38254503.100000001</v>
      </c>
      <c r="F56" s="74">
        <v>4080549.95</v>
      </c>
      <c r="G56" s="75">
        <f>1-(+F56/E56)</f>
        <v>0.89333151343429684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879</v>
      </c>
      <c r="E62" s="82">
        <f>SUM(E44:E61)</f>
        <v>95091766.300000012</v>
      </c>
      <c r="F62" s="82">
        <f>SUM(F44:F61)</f>
        <v>10565430.359999999</v>
      </c>
      <c r="G62" s="83">
        <f>1-(+F62/E62)</f>
        <v>0.88889226931943111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11573272.859999999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133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101</v>
      </c>
      <c r="B11" s="13"/>
      <c r="C11" s="14"/>
      <c r="D11" s="73">
        <v>6</v>
      </c>
      <c r="E11" s="99">
        <v>1273278</v>
      </c>
      <c r="F11" s="74">
        <v>257273.5</v>
      </c>
      <c r="G11" s="75">
        <f t="shared" ref="G11:G23" si="0">F11/E11</f>
        <v>0.20205603175425949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183122</v>
      </c>
      <c r="F13" s="74">
        <v>26422</v>
      </c>
      <c r="G13" s="75">
        <f t="shared" si="0"/>
        <v>0.14428632277934927</v>
      </c>
      <c r="H13" s="15"/>
    </row>
    <row r="14" spans="1:8" ht="15.75" x14ac:dyDescent="0.25">
      <c r="A14" s="93" t="s">
        <v>130</v>
      </c>
      <c r="B14" s="13"/>
      <c r="C14" s="14"/>
      <c r="D14" s="73">
        <v>3</v>
      </c>
      <c r="E14" s="99">
        <v>1400214</v>
      </c>
      <c r="F14" s="74">
        <v>359952</v>
      </c>
      <c r="G14" s="75">
        <f t="shared" si="0"/>
        <v>0.25706927655344114</v>
      </c>
      <c r="H14" s="15"/>
    </row>
    <row r="15" spans="1:8" ht="15.75" x14ac:dyDescent="0.25">
      <c r="A15" s="93" t="s">
        <v>25</v>
      </c>
      <c r="B15" s="13"/>
      <c r="C15" s="14"/>
      <c r="D15" s="73">
        <v>1</v>
      </c>
      <c r="E15" s="99">
        <v>148956</v>
      </c>
      <c r="F15" s="74">
        <v>26583</v>
      </c>
      <c r="G15" s="75">
        <f t="shared" si="0"/>
        <v>0.17846209618947878</v>
      </c>
      <c r="H15" s="15"/>
    </row>
    <row r="16" spans="1:8" ht="15.75" x14ac:dyDescent="0.25">
      <c r="A16" s="93" t="s">
        <v>112</v>
      </c>
      <c r="B16" s="13"/>
      <c r="C16" s="14"/>
      <c r="D16" s="73">
        <v>2</v>
      </c>
      <c r="E16" s="99">
        <v>236141</v>
      </c>
      <c r="F16" s="74">
        <v>63348</v>
      </c>
      <c r="G16" s="75">
        <f t="shared" si="0"/>
        <v>0.26826345276762614</v>
      </c>
      <c r="H16" s="15"/>
    </row>
    <row r="17" spans="1:8" ht="15.75" x14ac:dyDescent="0.25">
      <c r="A17" s="93" t="s">
        <v>132</v>
      </c>
      <c r="B17" s="13"/>
      <c r="C17" s="14"/>
      <c r="D17" s="73">
        <v>1</v>
      </c>
      <c r="E17" s="99">
        <v>43891</v>
      </c>
      <c r="F17" s="74">
        <v>-13502</v>
      </c>
      <c r="G17" s="75">
        <f t="shared" si="0"/>
        <v>-0.3076257091431045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317480</v>
      </c>
      <c r="F18" s="74">
        <v>128095</v>
      </c>
      <c r="G18" s="75">
        <f t="shared" si="0"/>
        <v>0.40347423459745496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1347037</v>
      </c>
      <c r="F19" s="74">
        <v>211158</v>
      </c>
      <c r="G19" s="75">
        <f t="shared" si="0"/>
        <v>0.15675738676814371</v>
      </c>
      <c r="H19" s="15"/>
    </row>
    <row r="20" spans="1:8" ht="15.75" x14ac:dyDescent="0.25">
      <c r="A20" s="93" t="s">
        <v>102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125</v>
      </c>
      <c r="B21" s="13"/>
      <c r="C21" s="14"/>
      <c r="D21" s="73">
        <v>2</v>
      </c>
      <c r="E21" s="99">
        <v>412095</v>
      </c>
      <c r="F21" s="74">
        <v>144036</v>
      </c>
      <c r="G21" s="75">
        <f t="shared" si="0"/>
        <v>0.34952134823281039</v>
      </c>
      <c r="H21" s="15"/>
    </row>
    <row r="22" spans="1:8" ht="15.75" x14ac:dyDescent="0.25">
      <c r="A22" s="93" t="s">
        <v>155</v>
      </c>
      <c r="B22" s="13"/>
      <c r="C22" s="14"/>
      <c r="D22" s="73"/>
      <c r="E22" s="99"/>
      <c r="F22" s="74"/>
      <c r="G22" s="75"/>
      <c r="H22" s="15"/>
    </row>
    <row r="23" spans="1:8" ht="15.75" x14ac:dyDescent="0.25">
      <c r="A23" s="93" t="s">
        <v>118</v>
      </c>
      <c r="B23" s="13"/>
      <c r="C23" s="14"/>
      <c r="D23" s="73">
        <v>12</v>
      </c>
      <c r="E23" s="99">
        <v>2447591</v>
      </c>
      <c r="F23" s="74">
        <v>479035</v>
      </c>
      <c r="G23" s="75">
        <f t="shared" si="0"/>
        <v>0.1957169314644481</v>
      </c>
      <c r="H23" s="15"/>
    </row>
    <row r="24" spans="1:8" ht="15.75" x14ac:dyDescent="0.25">
      <c r="A24" s="93" t="s">
        <v>156</v>
      </c>
      <c r="B24" s="13"/>
      <c r="C24" s="14"/>
      <c r="D24" s="73"/>
      <c r="E24" s="99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790506</v>
      </c>
      <c r="F25" s="74">
        <v>160029</v>
      </c>
      <c r="G25" s="75">
        <f>F25/E25</f>
        <v>0.20243869116742946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147</v>
      </c>
      <c r="B29" s="13"/>
      <c r="C29" s="14"/>
      <c r="D29" s="73"/>
      <c r="E29" s="99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>
        <v>2</v>
      </c>
      <c r="E30" s="99">
        <v>69752</v>
      </c>
      <c r="F30" s="74">
        <v>12788</v>
      </c>
      <c r="G30" s="75">
        <f>F30/E30</f>
        <v>0.18333524486753067</v>
      </c>
      <c r="H30" s="15"/>
    </row>
    <row r="31" spans="1:8" ht="15.75" x14ac:dyDescent="0.25">
      <c r="A31" s="70" t="s">
        <v>110</v>
      </c>
      <c r="B31" s="13"/>
      <c r="C31" s="14"/>
      <c r="D31" s="73"/>
      <c r="E31" s="99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187219</v>
      </c>
      <c r="F32" s="74">
        <v>69642</v>
      </c>
      <c r="G32" s="75">
        <f>F32/E32</f>
        <v>0.37198147623905692</v>
      </c>
      <c r="H32" s="15"/>
    </row>
    <row r="33" spans="1:8" ht="15.75" x14ac:dyDescent="0.25">
      <c r="A33" s="70" t="s">
        <v>98</v>
      </c>
      <c r="B33" s="13"/>
      <c r="C33" s="14"/>
      <c r="D33" s="73">
        <v>1</v>
      </c>
      <c r="E33" s="99">
        <v>61835</v>
      </c>
      <c r="F33" s="74">
        <v>29690</v>
      </c>
      <c r="G33" s="75">
        <f>F33/E33</f>
        <v>0.48014878305166975</v>
      </c>
      <c r="H33" s="15"/>
    </row>
    <row r="34" spans="1:8" ht="15.75" x14ac:dyDescent="0.25">
      <c r="A34" s="70" t="s">
        <v>103</v>
      </c>
      <c r="B34" s="13"/>
      <c r="C34" s="14"/>
      <c r="D34" s="73">
        <v>2</v>
      </c>
      <c r="E34" s="99">
        <v>1754446</v>
      </c>
      <c r="F34" s="74">
        <v>15739</v>
      </c>
      <c r="G34" s="75">
        <f>F34/E34</f>
        <v>8.9709230150144259E-3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42</v>
      </c>
      <c r="E39" s="82">
        <f>SUM(E9:E38)</f>
        <v>10673563</v>
      </c>
      <c r="F39" s="82">
        <f>SUM(F9:F38)</f>
        <v>1970288.5</v>
      </c>
      <c r="G39" s="83">
        <f>F39/E39</f>
        <v>0.18459520030939996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134</v>
      </c>
      <c r="F42" s="25" t="s">
        <v>134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88" t="s">
        <v>136</v>
      </c>
      <c r="H43" s="2"/>
    </row>
    <row r="44" spans="1:8" ht="15.75" x14ac:dyDescent="0.25">
      <c r="A44" s="27" t="s">
        <v>33</v>
      </c>
      <c r="B44" s="28"/>
      <c r="C44" s="14"/>
      <c r="D44" s="73">
        <v>118</v>
      </c>
      <c r="E44" s="74">
        <v>17510070.300000001</v>
      </c>
      <c r="F44" s="74">
        <v>786865.79</v>
      </c>
      <c r="G44" s="75">
        <f>1-(+F44/E44)</f>
        <v>0.95506209989345392</v>
      </c>
      <c r="H44" s="15"/>
    </row>
    <row r="45" spans="1:8" ht="15.75" x14ac:dyDescent="0.25">
      <c r="A45" s="27" t="s">
        <v>34</v>
      </c>
      <c r="B45" s="28"/>
      <c r="C45" s="14"/>
      <c r="D45" s="73">
        <v>19</v>
      </c>
      <c r="E45" s="74">
        <v>7817327.1100000003</v>
      </c>
      <c r="F45" s="74">
        <v>717505.77</v>
      </c>
      <c r="G45" s="75">
        <f t="shared" ref="G45:G53" si="1">1-(+F45/E45)</f>
        <v>0.90821597204469551</v>
      </c>
      <c r="H45" s="15"/>
    </row>
    <row r="46" spans="1:8" ht="15.75" x14ac:dyDescent="0.25">
      <c r="A46" s="27" t="s">
        <v>35</v>
      </c>
      <c r="B46" s="28"/>
      <c r="C46" s="14"/>
      <c r="D46" s="73">
        <v>212</v>
      </c>
      <c r="E46" s="74">
        <v>7608702.75</v>
      </c>
      <c r="F46" s="74">
        <v>595631.93999999994</v>
      </c>
      <c r="G46" s="75">
        <f t="shared" si="1"/>
        <v>0.92171701805541029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126</v>
      </c>
      <c r="E48" s="74">
        <v>20942383.02</v>
      </c>
      <c r="F48" s="74">
        <v>1269925.57</v>
      </c>
      <c r="G48" s="75">
        <f t="shared" si="1"/>
        <v>0.93936098061107853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15</v>
      </c>
      <c r="E50" s="74">
        <v>1479180</v>
      </c>
      <c r="F50" s="74">
        <v>141362.25</v>
      </c>
      <c r="G50" s="75">
        <f t="shared" si="1"/>
        <v>0.90443201638745796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257890</v>
      </c>
      <c r="F51" s="74">
        <v>13400</v>
      </c>
      <c r="G51" s="75">
        <f t="shared" si="1"/>
        <v>0.94803986195664813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660650</v>
      </c>
      <c r="F52" s="74">
        <v>43925</v>
      </c>
      <c r="G52" s="75">
        <f t="shared" si="1"/>
        <v>0.93351244985998638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204100</v>
      </c>
      <c r="F53" s="74">
        <v>10800</v>
      </c>
      <c r="G53" s="75">
        <f t="shared" si="1"/>
        <v>0.94708476237138661</v>
      </c>
      <c r="H53" s="15"/>
    </row>
    <row r="54" spans="1:8" ht="15.75" x14ac:dyDescent="0.25">
      <c r="A54" s="27" t="s">
        <v>61</v>
      </c>
      <c r="B54" s="30"/>
      <c r="C54" s="14"/>
      <c r="D54" s="73">
        <v>1282</v>
      </c>
      <c r="E54" s="74">
        <v>114191540.14</v>
      </c>
      <c r="F54" s="74">
        <v>12662905.85</v>
      </c>
      <c r="G54" s="75">
        <f>1-(+F54/E54)</f>
        <v>0.88910819632982319</v>
      </c>
      <c r="H54" s="15"/>
    </row>
    <row r="55" spans="1:8" ht="15.75" x14ac:dyDescent="0.25">
      <c r="A55" s="27" t="s">
        <v>62</v>
      </c>
      <c r="B55" s="30"/>
      <c r="C55" s="14"/>
      <c r="D55" s="73">
        <v>21</v>
      </c>
      <c r="E55" s="74">
        <v>630009.9</v>
      </c>
      <c r="F55" s="74">
        <v>77923.7</v>
      </c>
      <c r="G55" s="75">
        <f>1-(+F55/E55)</f>
        <v>0.87631353094610098</v>
      </c>
      <c r="H55" s="15"/>
    </row>
    <row r="56" spans="1:8" ht="15.75" x14ac:dyDescent="0.25">
      <c r="A56" s="72" t="s">
        <v>127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1803</v>
      </c>
      <c r="E62" s="82">
        <f>SUM(E44:E61)</f>
        <v>171301853.22</v>
      </c>
      <c r="F62" s="82">
        <f>SUM(F44:F61)</f>
        <v>16320245.869999999</v>
      </c>
      <c r="G62" s="83">
        <f>1-(F62/E62)</f>
        <v>0.90472814179634009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18290534.369999997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88293</v>
      </c>
      <c r="F9" s="74">
        <v>34016</v>
      </c>
      <c r="G9" s="75">
        <f>F9/E9</f>
        <v>0.38526270485768976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116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customHeight="1" x14ac:dyDescent="0.3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/>
      <c r="E18" s="74"/>
      <c r="F18" s="74"/>
      <c r="G18" s="75"/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128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113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50495</v>
      </c>
      <c r="F31" s="74">
        <v>23520.5</v>
      </c>
      <c r="G31" s="75">
        <f>+F31/E31</f>
        <v>0.46579859392019013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119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131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3</v>
      </c>
      <c r="E39" s="82">
        <f>SUM(E9:E38)</f>
        <v>138788</v>
      </c>
      <c r="F39" s="82">
        <f>SUM(F9:F38)</f>
        <v>57536.5</v>
      </c>
      <c r="G39" s="83">
        <f>F39/E39</f>
        <v>0.41456393924546792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134</v>
      </c>
      <c r="F42" s="25" t="s">
        <v>134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88" t="s">
        <v>136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19</v>
      </c>
      <c r="E44" s="74">
        <v>846874.8</v>
      </c>
      <c r="F44" s="74">
        <v>61224.25</v>
      </c>
      <c r="G44" s="75">
        <f>1-(+F44/E44)</f>
        <v>0.92770566558362577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20</v>
      </c>
      <c r="E46" s="74">
        <v>555019.75</v>
      </c>
      <c r="F46" s="74">
        <v>66993.75</v>
      </c>
      <c r="G46" s="75">
        <f>1-(+F46/E46)</f>
        <v>0.87929483590448809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546620</v>
      </c>
      <c r="F47" s="74">
        <v>74740</v>
      </c>
      <c r="G47" s="75">
        <f>1-(+F47/E47)</f>
        <v>0.86326881563060265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24</v>
      </c>
      <c r="E48" s="74">
        <v>1929294.69</v>
      </c>
      <c r="F48" s="74">
        <v>121339.34</v>
      </c>
      <c r="G48" s="75">
        <f>1-(+F48/E48)</f>
        <v>0.93710689163820793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9</v>
      </c>
      <c r="E50" s="74">
        <v>615976.5</v>
      </c>
      <c r="F50" s="74">
        <v>70111.899999999994</v>
      </c>
      <c r="G50" s="75">
        <f>1-(+F50/E50)</f>
        <v>0.88617763827029117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332</v>
      </c>
      <c r="E53" s="74">
        <v>24856627.890000001</v>
      </c>
      <c r="F53" s="74">
        <v>2904848.52</v>
      </c>
      <c r="G53" s="75">
        <f>1-(+F53/E53)</f>
        <v>0.88313585684852125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416</v>
      </c>
      <c r="E60" s="82">
        <f>SUM(E44:E59)</f>
        <v>29350413.630000003</v>
      </c>
      <c r="F60" s="82">
        <f>SUM(F44:F59)</f>
        <v>3299257.76</v>
      </c>
      <c r="G60" s="83">
        <f>1-(F60/E60)</f>
        <v>0.88759075760936734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3356794.26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6"/>
  <sheetViews>
    <sheetView tabSelected="1" showOutlineSymbols="0" view="pageBreakPreview" topLeftCell="A33" zoomScale="60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153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1130751</v>
      </c>
      <c r="F10" s="74">
        <v>139432</v>
      </c>
      <c r="G10" s="104">
        <f>F10/E10</f>
        <v>0.12330919893062221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433449</v>
      </c>
      <c r="F11" s="74">
        <v>157230.79999999999</v>
      </c>
      <c r="G11" s="104">
        <f>F11/E11</f>
        <v>0.36274348308566867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132137</v>
      </c>
      <c r="F12" s="74">
        <v>60004</v>
      </c>
      <c r="G12" s="104">
        <f>F12/E12</f>
        <v>0.45410445219734064</v>
      </c>
      <c r="H12" s="15"/>
    </row>
    <row r="13" spans="1:8" ht="15.75" x14ac:dyDescent="0.25">
      <c r="A13" s="93" t="s">
        <v>74</v>
      </c>
      <c r="B13" s="13"/>
      <c r="C13" s="14"/>
      <c r="D13" s="73">
        <v>19</v>
      </c>
      <c r="E13" s="74">
        <v>5169826</v>
      </c>
      <c r="F13" s="74">
        <v>1036590.5</v>
      </c>
      <c r="G13" s="104">
        <f>F13/E13</f>
        <v>0.20050781206175991</v>
      </c>
      <c r="H13" s="15"/>
    </row>
    <row r="14" spans="1:8" ht="15.75" x14ac:dyDescent="0.25">
      <c r="A14" s="93" t="s">
        <v>122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114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123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154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1976121</v>
      </c>
      <c r="F18" s="74">
        <v>138313</v>
      </c>
      <c r="G18" s="104">
        <f>F18/E18</f>
        <v>6.9992171532006389E-2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3791543</v>
      </c>
      <c r="F19" s="74">
        <v>779057</v>
      </c>
      <c r="G19" s="104">
        <f>F19/E19</f>
        <v>0.20547228397515208</v>
      </c>
      <c r="H19" s="15"/>
    </row>
    <row r="20" spans="1:8" ht="15.75" x14ac:dyDescent="0.25">
      <c r="A20" s="70" t="s">
        <v>16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>
        <v>3</v>
      </c>
      <c r="E21" s="74">
        <v>2400322</v>
      </c>
      <c r="F21" s="74">
        <v>617977.5</v>
      </c>
      <c r="G21" s="104">
        <f>F21/E21</f>
        <v>0.25745608297553413</v>
      </c>
      <c r="H21" s="15"/>
    </row>
    <row r="22" spans="1:8" ht="15.75" x14ac:dyDescent="0.25">
      <c r="A22" s="93" t="s">
        <v>98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157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150</v>
      </c>
      <c r="B24" s="13"/>
      <c r="C24" s="14"/>
      <c r="D24" s="73">
        <v>1</v>
      </c>
      <c r="E24" s="74">
        <v>459110</v>
      </c>
      <c r="F24" s="74">
        <v>153005</v>
      </c>
      <c r="G24" s="104">
        <f>F24/E24</f>
        <v>0.33326435930387055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74">
        <v>1836766</v>
      </c>
      <c r="F25" s="74">
        <v>318837</v>
      </c>
      <c r="G25" s="104">
        <f>F25/E25</f>
        <v>0.17358607465512754</v>
      </c>
      <c r="H25" s="15"/>
    </row>
    <row r="26" spans="1:8" ht="15.75" x14ac:dyDescent="0.25">
      <c r="A26" s="94" t="s">
        <v>21</v>
      </c>
      <c r="B26" s="13"/>
      <c r="C26" s="14"/>
      <c r="D26" s="73">
        <v>23</v>
      </c>
      <c r="E26" s="74">
        <v>328582</v>
      </c>
      <c r="F26" s="74">
        <v>328582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67986</v>
      </c>
      <c r="F28" s="74">
        <v>-211042.25</v>
      </c>
      <c r="G28" s="104">
        <f>F28/E28</f>
        <v>-3.1042016003294797</v>
      </c>
      <c r="H28" s="15"/>
    </row>
    <row r="29" spans="1:8" ht="15.75" x14ac:dyDescent="0.25">
      <c r="A29" s="70" t="s">
        <v>159</v>
      </c>
      <c r="B29" s="13"/>
      <c r="C29" s="14"/>
      <c r="D29" s="73">
        <v>1</v>
      </c>
      <c r="E29" s="74">
        <v>1390665</v>
      </c>
      <c r="F29" s="74">
        <v>353711.5</v>
      </c>
      <c r="G29" s="104">
        <f>F29/E29</f>
        <v>0.25434702102950746</v>
      </c>
      <c r="H29" s="15"/>
    </row>
    <row r="30" spans="1:8" ht="15.75" x14ac:dyDescent="0.25">
      <c r="A30" s="70" t="s">
        <v>117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19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149</v>
      </c>
      <c r="B32" s="13"/>
      <c r="C32" s="14"/>
      <c r="D32" s="73">
        <v>2</v>
      </c>
      <c r="E32" s="74">
        <v>379930</v>
      </c>
      <c r="F32" s="74">
        <v>67484.77</v>
      </c>
      <c r="G32" s="104">
        <f>F32/E32</f>
        <v>0.17762422025109889</v>
      </c>
      <c r="H32" s="15"/>
    </row>
    <row r="33" spans="1:8" ht="15.75" x14ac:dyDescent="0.25">
      <c r="A33" s="70" t="s">
        <v>160</v>
      </c>
      <c r="B33" s="13"/>
      <c r="C33" s="14"/>
      <c r="D33" s="73">
        <v>2</v>
      </c>
      <c r="E33" s="74">
        <v>777557</v>
      </c>
      <c r="F33" s="74">
        <v>287890.32</v>
      </c>
      <c r="G33" s="104">
        <f>F33/E33</f>
        <v>0.37024979519186374</v>
      </c>
      <c r="H33" s="15"/>
    </row>
    <row r="34" spans="1:8" ht="15.75" x14ac:dyDescent="0.25">
      <c r="A34" s="70" t="s">
        <v>76</v>
      </c>
      <c r="B34" s="13"/>
      <c r="C34" s="14"/>
      <c r="D34" s="73">
        <v>3</v>
      </c>
      <c r="E34" s="74">
        <v>3108768</v>
      </c>
      <c r="F34" s="74">
        <v>564331.5</v>
      </c>
      <c r="G34" s="104">
        <f>F34/E34</f>
        <v>0.18152898511564711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68</v>
      </c>
      <c r="E39" s="82">
        <f>SUM(E9:E38)</f>
        <v>23383513</v>
      </c>
      <c r="F39" s="82">
        <f>SUM(F9:F38)</f>
        <v>4791404.6399999997</v>
      </c>
      <c r="G39" s="106">
        <f>F39/E39</f>
        <v>0.20490525268807983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139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148</v>
      </c>
      <c r="F42" s="25" t="s">
        <v>148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109" t="s">
        <v>136</v>
      </c>
      <c r="H43" s="2"/>
    </row>
    <row r="44" spans="1:8" ht="15.75" x14ac:dyDescent="0.25">
      <c r="A44" s="27" t="s">
        <v>10</v>
      </c>
      <c r="B44" s="28"/>
      <c r="C44" s="14"/>
      <c r="D44" s="73">
        <v>12</v>
      </c>
      <c r="E44" s="111">
        <v>5520741</v>
      </c>
      <c r="F44" s="74">
        <v>210856.45</v>
      </c>
      <c r="G44" s="104">
        <f>1-(+F44/E44)</f>
        <v>0.96180649481654723</v>
      </c>
      <c r="H44" s="2"/>
    </row>
    <row r="45" spans="1:8" ht="15.75" x14ac:dyDescent="0.25">
      <c r="A45" s="27"/>
      <c r="B45" s="28"/>
      <c r="C45" s="14"/>
      <c r="D45" s="73"/>
      <c r="E45" s="111"/>
      <c r="F45" s="74"/>
      <c r="G45" s="104"/>
      <c r="H45" s="2"/>
    </row>
    <row r="46" spans="1:8" ht="15.75" x14ac:dyDescent="0.25">
      <c r="A46" s="27"/>
      <c r="B46" s="28"/>
      <c r="C46" s="14"/>
      <c r="D46" s="73"/>
      <c r="E46" s="111"/>
      <c r="F46" s="74"/>
      <c r="G46" s="104"/>
      <c r="H46" s="2"/>
    </row>
    <row r="47" spans="1:8" ht="15.75" x14ac:dyDescent="0.25">
      <c r="A47" s="27"/>
      <c r="B47" s="28"/>
      <c r="C47" s="14"/>
      <c r="D47" s="73"/>
      <c r="E47" s="111"/>
      <c r="F47" s="74"/>
      <c r="G47" s="104"/>
      <c r="H47" s="2"/>
    </row>
    <row r="48" spans="1:8" ht="15.75" x14ac:dyDescent="0.25">
      <c r="A48" s="27"/>
      <c r="B48" s="28"/>
      <c r="C48" s="14"/>
      <c r="D48" s="73"/>
      <c r="E48" s="111"/>
      <c r="F48" s="74"/>
      <c r="G48" s="104"/>
      <c r="H48" s="2"/>
    </row>
    <row r="49" spans="1:8" x14ac:dyDescent="0.2">
      <c r="A49" s="16" t="s">
        <v>140</v>
      </c>
      <c r="B49" s="30"/>
      <c r="C49" s="14"/>
      <c r="D49" s="77"/>
      <c r="E49" s="96"/>
      <c r="F49" s="74"/>
      <c r="G49" s="105"/>
      <c r="H49" s="2"/>
    </row>
    <row r="50" spans="1:8" x14ac:dyDescent="0.2">
      <c r="A50" s="16" t="s">
        <v>44</v>
      </c>
      <c r="B50" s="28"/>
      <c r="C50" s="14"/>
      <c r="D50" s="77"/>
      <c r="E50" s="95"/>
      <c r="F50" s="74"/>
      <c r="G50" s="105"/>
      <c r="H50" s="2"/>
    </row>
    <row r="51" spans="1:8" x14ac:dyDescent="0.2">
      <c r="A51" s="16" t="s">
        <v>30</v>
      </c>
      <c r="B51" s="28"/>
      <c r="C51" s="14"/>
      <c r="D51" s="77"/>
      <c r="E51" s="95"/>
      <c r="F51" s="74"/>
      <c r="G51" s="105"/>
      <c r="H51" s="2"/>
    </row>
    <row r="52" spans="1:8" ht="15.75" x14ac:dyDescent="0.25">
      <c r="A52" s="32"/>
      <c r="B52" s="18"/>
      <c r="C52" s="14"/>
      <c r="D52" s="77"/>
      <c r="E52" s="80"/>
      <c r="F52" s="80"/>
      <c r="G52" s="105"/>
      <c r="H52" s="2"/>
    </row>
    <row r="53" spans="1:8" ht="15.75" x14ac:dyDescent="0.25">
      <c r="A53" s="20" t="s">
        <v>141</v>
      </c>
      <c r="B53" s="20"/>
      <c r="C53" s="21"/>
      <c r="D53" s="138">
        <f>SUM(D44:D49)</f>
        <v>12</v>
      </c>
      <c r="E53" s="139">
        <f>SUM(E44:E52)</f>
        <v>5520741</v>
      </c>
      <c r="F53" s="139">
        <f>SUM(F44:F52)</f>
        <v>210856.45</v>
      </c>
      <c r="G53" s="110">
        <f>1-(+F53/E53)</f>
        <v>0.96180649481654723</v>
      </c>
      <c r="H53" s="2"/>
    </row>
    <row r="54" spans="1:8" ht="15.75" x14ac:dyDescent="0.25">
      <c r="A54" s="22"/>
      <c r="B54" s="22"/>
      <c r="C54" s="22"/>
      <c r="D54" s="136"/>
      <c r="E54" s="137"/>
      <c r="F54" s="107"/>
      <c r="G54" s="107"/>
      <c r="H54" s="2"/>
    </row>
    <row r="55" spans="1:8" ht="18" x14ac:dyDescent="0.25">
      <c r="A55" s="23" t="s">
        <v>32</v>
      </c>
      <c r="B55" s="24"/>
      <c r="C55" s="24"/>
      <c r="D55" s="25"/>
      <c r="E55" s="87"/>
      <c r="F55" s="88"/>
      <c r="G55" s="107"/>
      <c r="H55" s="2"/>
    </row>
    <row r="56" spans="1:8" ht="15.75" x14ac:dyDescent="0.25">
      <c r="A56" s="26"/>
      <c r="B56" s="26"/>
      <c r="C56" s="26"/>
      <c r="D56" s="89"/>
      <c r="E56" s="25" t="s">
        <v>134</v>
      </c>
      <c r="F56" s="25" t="s">
        <v>134</v>
      </c>
      <c r="G56" s="108" t="s">
        <v>5</v>
      </c>
      <c r="H56" s="2"/>
    </row>
    <row r="57" spans="1:8" ht="15.75" x14ac:dyDescent="0.25">
      <c r="A57" s="26"/>
      <c r="B57" s="26"/>
      <c r="C57" s="26"/>
      <c r="D57" s="89" t="s">
        <v>6</v>
      </c>
      <c r="E57" s="90" t="s">
        <v>135</v>
      </c>
      <c r="F57" s="88" t="s">
        <v>8</v>
      </c>
      <c r="G57" s="109" t="s">
        <v>136</v>
      </c>
      <c r="H57" s="2"/>
    </row>
    <row r="58" spans="1:8" ht="15.75" x14ac:dyDescent="0.25">
      <c r="A58" s="27" t="s">
        <v>33</v>
      </c>
      <c r="B58" s="28"/>
      <c r="C58" s="14"/>
      <c r="D58" s="73">
        <v>95</v>
      </c>
      <c r="E58" s="74">
        <v>19811884.600000001</v>
      </c>
      <c r="F58" s="74">
        <v>1023940.68</v>
      </c>
      <c r="G58" s="104">
        <f>1-(+F58/E58)</f>
        <v>0.94831684614193645</v>
      </c>
      <c r="H58" s="15"/>
    </row>
    <row r="59" spans="1:8" ht="15.75" x14ac:dyDescent="0.25">
      <c r="A59" s="27" t="s">
        <v>34</v>
      </c>
      <c r="B59" s="28"/>
      <c r="C59" s="14"/>
      <c r="D59" s="73">
        <v>8</v>
      </c>
      <c r="E59" s="74">
        <v>8526867.3900000006</v>
      </c>
      <c r="F59" s="74">
        <v>897935.61</v>
      </c>
      <c r="G59" s="104">
        <f>1-(+F59/E59)</f>
        <v>0.8946933769542299</v>
      </c>
      <c r="H59" s="15"/>
    </row>
    <row r="60" spans="1:8" ht="15.75" x14ac:dyDescent="0.25">
      <c r="A60" s="27" t="s">
        <v>35</v>
      </c>
      <c r="B60" s="28"/>
      <c r="C60" s="14"/>
      <c r="D60" s="73">
        <v>278</v>
      </c>
      <c r="E60" s="74">
        <v>20100693.75</v>
      </c>
      <c r="F60" s="74">
        <v>1091612.6100000001</v>
      </c>
      <c r="G60" s="104">
        <f>1-(+F60/E60)</f>
        <v>0.94569278933469647</v>
      </c>
      <c r="H60" s="15"/>
    </row>
    <row r="61" spans="1:8" ht="15.75" x14ac:dyDescent="0.25">
      <c r="A61" s="27" t="s">
        <v>36</v>
      </c>
      <c r="B61" s="28"/>
      <c r="C61" s="14"/>
      <c r="D61" s="73">
        <v>22</v>
      </c>
      <c r="E61" s="74">
        <v>2552072.5</v>
      </c>
      <c r="F61" s="74">
        <v>222233.76</v>
      </c>
      <c r="G61" s="104">
        <f>1-(+F61/E61)</f>
        <v>0.91292027949832932</v>
      </c>
      <c r="H61" s="15"/>
    </row>
    <row r="62" spans="1:8" ht="15.75" x14ac:dyDescent="0.25">
      <c r="A62" s="27" t="s">
        <v>37</v>
      </c>
      <c r="B62" s="28"/>
      <c r="C62" s="14"/>
      <c r="D62" s="73">
        <v>107</v>
      </c>
      <c r="E62" s="74">
        <v>21631377</v>
      </c>
      <c r="F62" s="74">
        <v>1555283.38</v>
      </c>
      <c r="G62" s="104">
        <f>1-(+F62/E62)</f>
        <v>0.92810058370301629</v>
      </c>
      <c r="H62" s="15"/>
    </row>
    <row r="63" spans="1:8" ht="15.75" x14ac:dyDescent="0.25">
      <c r="A63" s="27" t="s">
        <v>38</v>
      </c>
      <c r="B63" s="28"/>
      <c r="C63" s="14"/>
      <c r="D63" s="73"/>
      <c r="E63" s="74"/>
      <c r="F63" s="74"/>
      <c r="G63" s="104"/>
      <c r="H63" s="15"/>
    </row>
    <row r="64" spans="1:8" ht="15.75" x14ac:dyDescent="0.25">
      <c r="A64" s="27" t="s">
        <v>39</v>
      </c>
      <c r="B64" s="28"/>
      <c r="C64" s="14"/>
      <c r="D64" s="73">
        <v>31</v>
      </c>
      <c r="E64" s="74">
        <v>10312646</v>
      </c>
      <c r="F64" s="74">
        <v>612946</v>
      </c>
      <c r="G64" s="104">
        <f t="shared" ref="G64:G69" si="0">1-(+F64/E64)</f>
        <v>0.94056365359578908</v>
      </c>
      <c r="H64" s="15"/>
    </row>
    <row r="65" spans="1:8" ht="15.75" x14ac:dyDescent="0.25">
      <c r="A65" s="27" t="s">
        <v>40</v>
      </c>
      <c r="B65" s="28"/>
      <c r="C65" s="14"/>
      <c r="D65" s="73">
        <v>10</v>
      </c>
      <c r="E65" s="74">
        <v>1116890</v>
      </c>
      <c r="F65" s="74">
        <v>111519.6</v>
      </c>
      <c r="G65" s="104">
        <f t="shared" si="0"/>
        <v>0.90015167115830563</v>
      </c>
      <c r="H65" s="15"/>
    </row>
    <row r="66" spans="1:8" ht="15.75" x14ac:dyDescent="0.25">
      <c r="A66" s="54" t="s">
        <v>41</v>
      </c>
      <c r="B66" s="28"/>
      <c r="C66" s="14"/>
      <c r="D66" s="73">
        <v>6</v>
      </c>
      <c r="E66" s="74">
        <v>714450</v>
      </c>
      <c r="F66" s="74">
        <v>2325</v>
      </c>
      <c r="G66" s="104">
        <f t="shared" si="0"/>
        <v>0.99674574847785014</v>
      </c>
      <c r="H66" s="15"/>
    </row>
    <row r="67" spans="1:8" ht="15.75" x14ac:dyDescent="0.25">
      <c r="A67" s="55" t="s">
        <v>60</v>
      </c>
      <c r="B67" s="28"/>
      <c r="C67" s="14"/>
      <c r="D67" s="73">
        <v>2</v>
      </c>
      <c r="E67" s="74">
        <v>123700</v>
      </c>
      <c r="F67" s="74">
        <v>43500</v>
      </c>
      <c r="G67" s="104">
        <f t="shared" si="0"/>
        <v>0.64834276475343566</v>
      </c>
      <c r="H67" s="15"/>
    </row>
    <row r="68" spans="1:8" ht="15.75" x14ac:dyDescent="0.25">
      <c r="A68" s="27" t="s">
        <v>99</v>
      </c>
      <c r="B68" s="28"/>
      <c r="C68" s="14"/>
      <c r="D68" s="73">
        <v>1182</v>
      </c>
      <c r="E68" s="74">
        <v>144542641.31999999</v>
      </c>
      <c r="F68" s="74">
        <v>16197959.59</v>
      </c>
      <c r="G68" s="104">
        <f t="shared" si="0"/>
        <v>0.88793646330192855</v>
      </c>
      <c r="H68" s="15"/>
    </row>
    <row r="69" spans="1:8" ht="15.75" x14ac:dyDescent="0.25">
      <c r="A69" s="71" t="s">
        <v>100</v>
      </c>
      <c r="B69" s="30"/>
      <c r="C69" s="14"/>
      <c r="D69" s="73">
        <v>3</v>
      </c>
      <c r="E69" s="74">
        <v>657979</v>
      </c>
      <c r="F69" s="74">
        <v>66847.03</v>
      </c>
      <c r="G69" s="104">
        <f t="shared" si="0"/>
        <v>0.8984055266201505</v>
      </c>
      <c r="H69" s="15"/>
    </row>
    <row r="70" spans="1:8" x14ac:dyDescent="0.2">
      <c r="A70" s="31" t="s">
        <v>42</v>
      </c>
      <c r="B70" s="30"/>
      <c r="C70" s="14"/>
      <c r="D70" s="77"/>
      <c r="E70" s="96"/>
      <c r="F70" s="74"/>
      <c r="G70" s="105"/>
      <c r="H70" s="15"/>
    </row>
    <row r="71" spans="1:8" x14ac:dyDescent="0.2">
      <c r="A71" s="16" t="s">
        <v>43</v>
      </c>
      <c r="B71" s="28"/>
      <c r="C71" s="14"/>
      <c r="D71" s="77"/>
      <c r="E71" s="96"/>
      <c r="F71" s="74"/>
      <c r="G71" s="105"/>
      <c r="H71" s="15"/>
    </row>
    <row r="72" spans="1:8" x14ac:dyDescent="0.2">
      <c r="A72" s="16" t="s">
        <v>29</v>
      </c>
      <c r="B72" s="28"/>
      <c r="C72" s="14"/>
      <c r="D72" s="77"/>
      <c r="E72" s="95"/>
      <c r="F72" s="74"/>
      <c r="G72" s="105"/>
      <c r="H72" s="15"/>
    </row>
    <row r="73" spans="1:8" x14ac:dyDescent="0.2">
      <c r="A73" s="16" t="s">
        <v>30</v>
      </c>
      <c r="B73" s="28"/>
      <c r="C73" s="14"/>
      <c r="D73" s="77"/>
      <c r="E73" s="95"/>
      <c r="F73" s="74"/>
      <c r="G73" s="105"/>
      <c r="H73" s="15"/>
    </row>
    <row r="74" spans="1:8" ht="15.75" x14ac:dyDescent="0.25">
      <c r="A74" s="32"/>
      <c r="B74" s="18"/>
      <c r="C74" s="14"/>
      <c r="D74" s="77"/>
      <c r="E74" s="80"/>
      <c r="F74" s="80"/>
      <c r="G74" s="105"/>
      <c r="H74" s="2"/>
    </row>
    <row r="75" spans="1:8" ht="15.75" x14ac:dyDescent="0.25">
      <c r="A75" s="20" t="s">
        <v>45</v>
      </c>
      <c r="B75" s="20"/>
      <c r="C75" s="21"/>
      <c r="D75" s="81">
        <f>SUM(D58:D71)</f>
        <v>1744</v>
      </c>
      <c r="E75" s="82">
        <f>SUM(E58:E74)</f>
        <v>230091201.56</v>
      </c>
      <c r="F75" s="82">
        <f>SUM(F58:F74)</f>
        <v>21826103.260000002</v>
      </c>
      <c r="G75" s="110">
        <f>1-(+F75/E75)</f>
        <v>0.90514151296520351</v>
      </c>
      <c r="H75" s="2"/>
    </row>
    <row r="76" spans="1:8" x14ac:dyDescent="0.2">
      <c r="A76" s="33"/>
      <c r="B76" s="33"/>
      <c r="C76" s="33"/>
      <c r="D76" s="91"/>
      <c r="E76" s="92"/>
      <c r="F76" s="34"/>
      <c r="G76" s="34"/>
      <c r="H76" s="2"/>
    </row>
    <row r="77" spans="1:8" ht="18" x14ac:dyDescent="0.25">
      <c r="A77" s="35" t="s">
        <v>46</v>
      </c>
      <c r="B77" s="36"/>
      <c r="C77" s="36"/>
      <c r="D77" s="36"/>
      <c r="E77" s="36"/>
      <c r="F77" s="37">
        <f>F75+F39+F53</f>
        <v>26828364.350000001</v>
      </c>
      <c r="G77" s="36"/>
      <c r="H77" s="2"/>
    </row>
    <row r="78" spans="1:8" ht="18" x14ac:dyDescent="0.25">
      <c r="A78" s="35"/>
      <c r="B78" s="36"/>
      <c r="C78" s="36"/>
      <c r="D78" s="36"/>
      <c r="E78" s="36"/>
      <c r="F78" s="37"/>
      <c r="G78" s="36"/>
      <c r="H78" s="2"/>
    </row>
    <row r="79" spans="1:8" ht="15.75" x14ac:dyDescent="0.25">
      <c r="A79" s="4" t="s">
        <v>47</v>
      </c>
      <c r="B79" s="40"/>
      <c r="C79" s="40"/>
      <c r="D79" s="40"/>
      <c r="E79" s="40"/>
      <c r="F79" s="41"/>
      <c r="G79" s="40"/>
      <c r="H79" s="2"/>
    </row>
    <row r="80" spans="1:8" ht="15.75" x14ac:dyDescent="0.25">
      <c r="A80" s="4" t="s">
        <v>48</v>
      </c>
      <c r="B80" s="40"/>
      <c r="C80" s="40"/>
      <c r="D80" s="40"/>
      <c r="E80" s="40"/>
      <c r="F80" s="41"/>
      <c r="G80" s="40"/>
      <c r="H80" s="2"/>
    </row>
    <row r="81" spans="1:8" ht="15.75" x14ac:dyDescent="0.25">
      <c r="A81" s="4" t="s">
        <v>49</v>
      </c>
      <c r="B81" s="40"/>
      <c r="C81" s="40"/>
      <c r="D81" s="40"/>
      <c r="E81" s="40"/>
      <c r="F81" s="41"/>
      <c r="G81" s="40"/>
      <c r="H81" s="2"/>
    </row>
    <row r="82" spans="1:8" ht="15.75" x14ac:dyDescent="0.25">
      <c r="A82" s="4"/>
      <c r="B82" s="40"/>
      <c r="C82" s="40"/>
      <c r="D82" s="40"/>
      <c r="E82" s="40"/>
      <c r="F82" s="41"/>
      <c r="G82" s="40"/>
      <c r="H82" s="2"/>
    </row>
    <row r="83" spans="1:8" ht="18" x14ac:dyDescent="0.25">
      <c r="A83" s="42" t="s">
        <v>50</v>
      </c>
      <c r="B83" s="39"/>
      <c r="C83" s="39"/>
      <c r="D83" s="39"/>
      <c r="E83" s="39"/>
      <c r="F83" s="37"/>
      <c r="G83" s="39"/>
      <c r="H83" s="2"/>
    </row>
    <row r="84" spans="1:8" ht="18" x14ac:dyDescent="0.25">
      <c r="A84" s="43"/>
      <c r="B84" s="39"/>
      <c r="C84" s="39"/>
      <c r="D84" s="39"/>
      <c r="E84" s="37"/>
      <c r="F84" s="2"/>
      <c r="G84" s="2"/>
      <c r="H84" s="2"/>
    </row>
    <row r="85" spans="1:8" ht="18" x14ac:dyDescent="0.25">
      <c r="A85" s="116"/>
      <c r="B85" s="117"/>
      <c r="C85" s="117"/>
      <c r="D85" s="117"/>
      <c r="E85" s="44"/>
      <c r="F85" s="2"/>
      <c r="G85" s="2"/>
      <c r="H85" s="2"/>
    </row>
    <row r="86" spans="1:8" ht="18" x14ac:dyDescent="0.25">
      <c r="A86" s="43"/>
      <c r="B86" s="39"/>
      <c r="C86" s="39"/>
      <c r="D86" s="39"/>
      <c r="E86" s="45"/>
      <c r="F86" s="2"/>
      <c r="G86" s="2"/>
      <c r="H86" s="2"/>
    </row>
    <row r="87" spans="1:8" ht="18" x14ac:dyDescent="0.25">
      <c r="A87" s="43"/>
      <c r="B87" s="39"/>
      <c r="C87" s="39"/>
      <c r="D87" s="39"/>
      <c r="E87" s="46"/>
      <c r="F87" s="2"/>
      <c r="G87" s="2"/>
      <c r="H87" s="2"/>
    </row>
    <row r="88" spans="1:8" ht="18" x14ac:dyDescent="0.25">
      <c r="A88" s="43"/>
      <c r="B88" s="39"/>
      <c r="C88" s="39"/>
      <c r="D88" s="39"/>
      <c r="E88" s="37"/>
      <c r="F88" s="2"/>
      <c r="G88" s="2"/>
      <c r="H88" s="2"/>
    </row>
    <row r="89" spans="1:8" ht="18" x14ac:dyDescent="0.25">
      <c r="A89" s="43"/>
      <c r="B89" s="39"/>
      <c r="C89" s="39"/>
      <c r="D89" s="39"/>
      <c r="E89" s="37"/>
      <c r="F89" s="2"/>
      <c r="G89" s="2"/>
      <c r="H89" s="2"/>
    </row>
    <row r="90" spans="1:8" ht="18" x14ac:dyDescent="0.25">
      <c r="A90" s="43"/>
      <c r="B90" s="39"/>
      <c r="C90" s="39"/>
      <c r="D90" s="39"/>
      <c r="E90" s="44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5"/>
      <c r="F92" s="2"/>
      <c r="G92" s="2"/>
      <c r="H92" s="2"/>
    </row>
    <row r="93" spans="1:8" ht="18" x14ac:dyDescent="0.25">
      <c r="A93" s="43"/>
      <c r="B93" s="39"/>
      <c r="C93" s="39"/>
      <c r="D93" s="39"/>
      <c r="E93" s="45"/>
      <c r="F93" s="2"/>
      <c r="G93" s="2"/>
      <c r="H93" s="2"/>
    </row>
    <row r="94" spans="1:8" ht="18" x14ac:dyDescent="0.25">
      <c r="A94" s="43"/>
      <c r="B94" s="39"/>
      <c r="C94" s="39"/>
      <c r="D94" s="39"/>
      <c r="E94" s="47"/>
      <c r="F94" s="2"/>
      <c r="G94" s="2"/>
      <c r="H94" s="2"/>
    </row>
    <row r="95" spans="1:8" ht="18" x14ac:dyDescent="0.25">
      <c r="A95" s="43"/>
      <c r="B95" s="39"/>
      <c r="C95" s="39"/>
      <c r="D95" s="39"/>
      <c r="E95" s="39"/>
      <c r="F95" s="2"/>
      <c r="G95" s="2"/>
      <c r="H95" s="2"/>
    </row>
    <row r="96" spans="1:8" ht="15.75" x14ac:dyDescent="0.25">
      <c r="A96" s="48"/>
      <c r="B96" s="2"/>
      <c r="C96" s="2"/>
      <c r="D96" s="2"/>
      <c r="E96" s="2"/>
      <c r="F96" s="2"/>
      <c r="G96" s="2"/>
      <c r="H96" s="2"/>
    </row>
  </sheetData>
  <phoneticPr fontId="17" type="noConversion"/>
  <printOptions horizontalCentered="1"/>
  <pageMargins left="0.20624999999999999" right="0.5" top="0.31944444444444398" bottom="0.25" header="0.5" footer="0.5"/>
  <pageSetup scale="4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MARCH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77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121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13</v>
      </c>
      <c r="E13" s="99">
        <v>2764928</v>
      </c>
      <c r="F13" s="111">
        <v>859965</v>
      </c>
      <c r="G13" s="104">
        <f>F13/E13</f>
        <v>0.31102618223693346</v>
      </c>
      <c r="H13" s="15"/>
    </row>
    <row r="14" spans="1:8" ht="15.75" x14ac:dyDescent="0.25">
      <c r="A14" s="93" t="s">
        <v>107</v>
      </c>
      <c r="B14" s="13"/>
      <c r="C14" s="14"/>
      <c r="D14" s="73">
        <v>2</v>
      </c>
      <c r="E14" s="99">
        <v>656481</v>
      </c>
      <c r="F14" s="111">
        <v>101382</v>
      </c>
      <c r="G14" s="104">
        <f>F14/E14</f>
        <v>0.15443249690394695</v>
      </c>
      <c r="H14" s="15"/>
    </row>
    <row r="15" spans="1:8" ht="15.75" x14ac:dyDescent="0.25">
      <c r="A15" s="93" t="s">
        <v>109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104</v>
      </c>
      <c r="B16" s="13"/>
      <c r="C16" s="14"/>
      <c r="D16" s="73">
        <v>1</v>
      </c>
      <c r="E16" s="99">
        <v>132462</v>
      </c>
      <c r="F16" s="111">
        <v>27893</v>
      </c>
      <c r="G16" s="104">
        <f>F16/E16</f>
        <v>0.21057359846597515</v>
      </c>
      <c r="H16" s="15"/>
    </row>
    <row r="17" spans="1:8" ht="15.75" x14ac:dyDescent="0.25">
      <c r="A17" s="93" t="s">
        <v>78</v>
      </c>
      <c r="B17" s="13"/>
      <c r="C17" s="14"/>
      <c r="D17" s="73">
        <v>2</v>
      </c>
      <c r="E17" s="99">
        <v>894114</v>
      </c>
      <c r="F17" s="111">
        <v>155202</v>
      </c>
      <c r="G17" s="104">
        <f>F17/E17</f>
        <v>0.17358189224192888</v>
      </c>
      <c r="H17" s="15"/>
    </row>
    <row r="18" spans="1:8" ht="15.75" x14ac:dyDescent="0.25">
      <c r="A18" s="70" t="s">
        <v>115</v>
      </c>
      <c r="B18" s="13"/>
      <c r="C18" s="14"/>
      <c r="D18" s="73">
        <v>1</v>
      </c>
      <c r="E18" s="99">
        <v>470124</v>
      </c>
      <c r="F18" s="111">
        <v>184170</v>
      </c>
      <c r="G18" s="104">
        <f>F18/E18</f>
        <v>0.39174770911504198</v>
      </c>
      <c r="H18" s="15"/>
    </row>
    <row r="19" spans="1:8" ht="15.75" x14ac:dyDescent="0.25">
      <c r="A19" s="70" t="s">
        <v>14</v>
      </c>
      <c r="B19" s="13"/>
      <c r="C19" s="14"/>
      <c r="D19" s="73"/>
      <c r="E19" s="99"/>
      <c r="F19" s="111"/>
      <c r="G19" s="104"/>
      <c r="H19" s="15"/>
    </row>
    <row r="20" spans="1:8" ht="15.75" x14ac:dyDescent="0.25">
      <c r="A20" s="93" t="s">
        <v>15</v>
      </c>
      <c r="B20" s="13"/>
      <c r="C20" s="14"/>
      <c r="D20" s="73">
        <v>2</v>
      </c>
      <c r="E20" s="99">
        <v>998185</v>
      </c>
      <c r="F20" s="111">
        <v>91714</v>
      </c>
      <c r="G20" s="104">
        <f>F20/E20</f>
        <v>9.1880763585908423E-2</v>
      </c>
      <c r="H20" s="15"/>
    </row>
    <row r="21" spans="1:8" ht="15.75" x14ac:dyDescent="0.25">
      <c r="A21" s="93" t="s">
        <v>59</v>
      </c>
      <c r="B21" s="13"/>
      <c r="C21" s="14"/>
      <c r="D21" s="73"/>
      <c r="E21" s="99"/>
      <c r="F21" s="111"/>
      <c r="G21" s="104"/>
      <c r="H21" s="15"/>
    </row>
    <row r="22" spans="1:8" ht="15.75" x14ac:dyDescent="0.25">
      <c r="A22" s="93" t="s">
        <v>98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116</v>
      </c>
      <c r="B23" s="13"/>
      <c r="C23" s="14"/>
      <c r="D23" s="73">
        <v>3</v>
      </c>
      <c r="E23" s="99">
        <v>1198535</v>
      </c>
      <c r="F23" s="111">
        <v>336750</v>
      </c>
      <c r="G23" s="104">
        <f t="shared" ref="G23:G29" si="0">F23/E23</f>
        <v>0.28096801511845709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1969773</v>
      </c>
      <c r="F24" s="111">
        <v>164829.5</v>
      </c>
      <c r="G24" s="104">
        <f t="shared" si="0"/>
        <v>8.3679439204415937E-2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1049301</v>
      </c>
      <c r="F25" s="111">
        <v>159148.5</v>
      </c>
      <c r="G25" s="104">
        <f t="shared" si="0"/>
        <v>0.15167096953114501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64822</v>
      </c>
      <c r="F29" s="111">
        <v>24107</v>
      </c>
      <c r="G29" s="104">
        <f t="shared" si="0"/>
        <v>0.37189534417327452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111</v>
      </c>
      <c r="B32" s="13"/>
      <c r="C32" s="14"/>
      <c r="D32" s="73">
        <v>2</v>
      </c>
      <c r="E32" s="99">
        <v>93238</v>
      </c>
      <c r="F32" s="111">
        <v>33209</v>
      </c>
      <c r="G32" s="104">
        <f>F32/E32</f>
        <v>0.35617452111799908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76</v>
      </c>
      <c r="B34" s="13"/>
      <c r="C34" s="14"/>
      <c r="D34" s="73">
        <v>6</v>
      </c>
      <c r="E34" s="99">
        <v>4371306</v>
      </c>
      <c r="F34" s="111">
        <v>1061163</v>
      </c>
      <c r="G34" s="104">
        <f>F34/E34</f>
        <v>0.24275651258456854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39</v>
      </c>
      <c r="E39" s="82">
        <f>SUM(E9:E38)</f>
        <v>14663269</v>
      </c>
      <c r="F39" s="82">
        <f>SUM(F9:F38)</f>
        <v>3199533</v>
      </c>
      <c r="G39" s="106">
        <f>F39/E39</f>
        <v>0.21820052540807919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134</v>
      </c>
      <c r="F42" s="25" t="s">
        <v>134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135</v>
      </c>
      <c r="F43" s="88" t="s">
        <v>8</v>
      </c>
      <c r="G43" s="109" t="s">
        <v>136</v>
      </c>
      <c r="H43" s="15"/>
    </row>
    <row r="44" spans="1:8" ht="15.75" x14ac:dyDescent="0.25">
      <c r="A44" s="27" t="s">
        <v>33</v>
      </c>
      <c r="B44" s="28"/>
      <c r="C44" s="14"/>
      <c r="D44" s="73">
        <v>142</v>
      </c>
      <c r="E44" s="74">
        <v>26704384.600000001</v>
      </c>
      <c r="F44" s="74">
        <v>1296806.44</v>
      </c>
      <c r="G44" s="104">
        <f>1-(+F44/E44)</f>
        <v>0.95143844505594788</v>
      </c>
      <c r="H44" s="15"/>
    </row>
    <row r="45" spans="1:8" ht="15.75" x14ac:dyDescent="0.25">
      <c r="A45" s="27" t="s">
        <v>34</v>
      </c>
      <c r="B45" s="28"/>
      <c r="C45" s="14"/>
      <c r="D45" s="73">
        <v>9</v>
      </c>
      <c r="E45" s="74">
        <v>5754476.5800000001</v>
      </c>
      <c r="F45" s="74">
        <v>296493.81</v>
      </c>
      <c r="G45" s="104">
        <f t="shared" ref="G45:G54" si="1">1-(+F45/E45)</f>
        <v>0.9484759724228472</v>
      </c>
      <c r="H45" s="15"/>
    </row>
    <row r="46" spans="1:8" ht="15.75" x14ac:dyDescent="0.25">
      <c r="A46" s="27" t="s">
        <v>35</v>
      </c>
      <c r="B46" s="28"/>
      <c r="C46" s="14"/>
      <c r="D46" s="73">
        <v>148</v>
      </c>
      <c r="E46" s="74">
        <v>22785596.789999999</v>
      </c>
      <c r="F46" s="74">
        <v>1330651.23</v>
      </c>
      <c r="G46" s="104">
        <f t="shared" si="1"/>
        <v>0.94160121228055838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1554909</v>
      </c>
      <c r="F47" s="74">
        <v>87323.33</v>
      </c>
      <c r="G47" s="104">
        <f t="shared" si="1"/>
        <v>0.94384023116465332</v>
      </c>
      <c r="H47" s="15"/>
    </row>
    <row r="48" spans="1:8" ht="15.75" x14ac:dyDescent="0.25">
      <c r="A48" s="27" t="s">
        <v>37</v>
      </c>
      <c r="B48" s="28"/>
      <c r="C48" s="14"/>
      <c r="D48" s="73">
        <v>102</v>
      </c>
      <c r="E48" s="74">
        <v>18413796.550000001</v>
      </c>
      <c r="F48" s="74">
        <v>1131770.44</v>
      </c>
      <c r="G48" s="104">
        <f t="shared" si="1"/>
        <v>0.93853682281506468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10</v>
      </c>
      <c r="E50" s="74">
        <v>2529005</v>
      </c>
      <c r="F50" s="74">
        <v>218595.20000000001</v>
      </c>
      <c r="G50" s="104">
        <f t="shared" si="1"/>
        <v>0.91356474186488357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1178335</v>
      </c>
      <c r="F51" s="74">
        <v>140925</v>
      </c>
      <c r="G51" s="104">
        <f t="shared" si="1"/>
        <v>0.88040328090059283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520175</v>
      </c>
      <c r="F52" s="74">
        <v>-14600</v>
      </c>
      <c r="G52" s="104">
        <f t="shared" si="1"/>
        <v>1.0280674772912961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99</v>
      </c>
      <c r="B54" s="28"/>
      <c r="C54" s="14"/>
      <c r="D54" s="73">
        <v>1323</v>
      </c>
      <c r="E54" s="74">
        <v>145392995.38999999</v>
      </c>
      <c r="F54" s="74">
        <v>16036493.83</v>
      </c>
      <c r="G54" s="104">
        <f t="shared" si="1"/>
        <v>0.88970243176444674</v>
      </c>
      <c r="H54" s="2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1742</v>
      </c>
      <c r="E61" s="82">
        <f>SUM(E44:E60)</f>
        <v>224833673.90999997</v>
      </c>
      <c r="F61" s="82">
        <f>SUM(F44:F60)</f>
        <v>20524459.280000001</v>
      </c>
      <c r="G61" s="110">
        <f>1-(+F61/E61)</f>
        <v>0.90871269893398687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23723992.280000001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2023-02-08T23:20:04Z</cp:lastPrinted>
  <dcterms:created xsi:type="dcterms:W3CDTF">2012-06-07T14:04:25Z</dcterms:created>
  <dcterms:modified xsi:type="dcterms:W3CDTF">2023-05-09T19:33:35Z</dcterms:modified>
</cp:coreProperties>
</file>