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sept\Accessible pdf\"/>
    </mc:Choice>
  </mc:AlternateContent>
  <bookViews>
    <workbookView xWindow="-210" yWindow="135" windowWidth="7845" windowHeight="4080" tabRatio="684" activeTab="7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1" i="14" l="1"/>
  <c r="G61" i="14"/>
  <c r="E61" i="14"/>
  <c r="D61" i="14"/>
  <c r="G55" i="14"/>
  <c r="G54" i="14"/>
  <c r="G52" i="14"/>
  <c r="G51" i="14"/>
  <c r="G50" i="14"/>
  <c r="G48" i="14"/>
  <c r="G47" i="14"/>
  <c r="G46" i="14"/>
  <c r="G44" i="14"/>
  <c r="G39" i="14"/>
  <c r="F39" i="14"/>
  <c r="E39" i="14"/>
  <c r="D39" i="14"/>
  <c r="G34" i="14"/>
  <c r="G30" i="14"/>
  <c r="G29" i="14"/>
  <c r="G26" i="14"/>
  <c r="G24" i="14"/>
  <c r="G19" i="14"/>
  <c r="G15" i="14"/>
  <c r="F60" i="12"/>
  <c r="F62" i="12"/>
  <c r="E60" i="12"/>
  <c r="D60" i="12"/>
  <c r="G53" i="12"/>
  <c r="G50" i="12"/>
  <c r="G48" i="12"/>
  <c r="G47" i="12"/>
  <c r="G46" i="12"/>
  <c r="G44" i="12"/>
  <c r="F39" i="12"/>
  <c r="G39" i="12"/>
  <c r="E39" i="12"/>
  <c r="D39" i="12"/>
  <c r="G33" i="12"/>
  <c r="G18" i="12"/>
  <c r="G17" i="12"/>
  <c r="F60" i="7"/>
  <c r="F62" i="7"/>
  <c r="E60" i="7"/>
  <c r="D60" i="7"/>
  <c r="G53" i="7"/>
  <c r="G50" i="7"/>
  <c r="G48" i="7"/>
  <c r="G47" i="7"/>
  <c r="G46" i="7"/>
  <c r="G44" i="7"/>
  <c r="G39" i="7"/>
  <c r="F39" i="7"/>
  <c r="E39" i="7"/>
  <c r="D39" i="7"/>
  <c r="G31" i="7"/>
  <c r="G15" i="7"/>
  <c r="G9" i="7"/>
  <c r="F61" i="10"/>
  <c r="F63" i="10"/>
  <c r="E61" i="10"/>
  <c r="D61" i="10"/>
  <c r="G54" i="10"/>
  <c r="G53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8" i="10"/>
  <c r="G26" i="10"/>
  <c r="G25" i="10"/>
  <c r="G20" i="10"/>
  <c r="G19" i="10"/>
  <c r="G16" i="10"/>
  <c r="F15" i="10"/>
  <c r="G15" i="10"/>
  <c r="E15" i="10"/>
  <c r="G12" i="10"/>
  <c r="G10" i="10"/>
  <c r="F61" i="9"/>
  <c r="F63" i="9"/>
  <c r="E61" i="9"/>
  <c r="D61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20" i="9"/>
  <c r="G18" i="9"/>
  <c r="G17" i="9"/>
  <c r="G16" i="9"/>
  <c r="G14" i="9"/>
  <c r="G13" i="9"/>
  <c r="F62" i="6"/>
  <c r="G62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F64" i="6"/>
  <c r="E39" i="6"/>
  <c r="D39" i="6"/>
  <c r="G34" i="6"/>
  <c r="G33" i="6"/>
  <c r="G32" i="6"/>
  <c r="G31" i="6"/>
  <c r="G30" i="6"/>
  <c r="G25" i="6"/>
  <c r="G22" i="6"/>
  <c r="G21" i="6"/>
  <c r="G19" i="6"/>
  <c r="G18" i="6"/>
  <c r="G17" i="6"/>
  <c r="G16" i="6"/>
  <c r="G15" i="6"/>
  <c r="G14" i="6"/>
  <c r="G13" i="6"/>
  <c r="G11" i="6"/>
  <c r="F64" i="5"/>
  <c r="G62" i="5"/>
  <c r="F62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7" i="5"/>
  <c r="G14" i="5"/>
  <c r="G12" i="5"/>
  <c r="G10" i="5"/>
  <c r="F63" i="4"/>
  <c r="F61" i="4"/>
  <c r="G61" i="4"/>
  <c r="E61" i="4"/>
  <c r="D61" i="4"/>
  <c r="G54" i="4"/>
  <c r="G53" i="4"/>
  <c r="G52" i="4"/>
  <c r="G51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77" i="3"/>
  <c r="G75" i="3"/>
  <c r="F75" i="3"/>
  <c r="E75" i="3"/>
  <c r="D75" i="3"/>
  <c r="G68" i="3"/>
  <c r="G67" i="3"/>
  <c r="G66" i="3"/>
  <c r="G64" i="3"/>
  <c r="G63" i="3"/>
  <c r="G62" i="3"/>
  <c r="G61" i="3"/>
  <c r="G60" i="3"/>
  <c r="G59" i="3"/>
  <c r="G58" i="3"/>
  <c r="F53" i="3"/>
  <c r="E53" i="3"/>
  <c r="D53" i="3"/>
  <c r="B11" i="1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F62" i="2"/>
  <c r="G60" i="2"/>
  <c r="F60" i="2"/>
  <c r="E60" i="2"/>
  <c r="D60" i="2"/>
  <c r="G54" i="2"/>
  <c r="G53" i="2"/>
  <c r="G50" i="2"/>
  <c r="G48" i="2"/>
  <c r="G47" i="2"/>
  <c r="G46" i="2"/>
  <c r="F39" i="2"/>
  <c r="E39" i="2"/>
  <c r="G39" i="2"/>
  <c r="D39" i="2"/>
  <c r="G32" i="2"/>
  <c r="G30" i="2"/>
  <c r="G29" i="2"/>
  <c r="G18" i="2"/>
  <c r="F60" i="11"/>
  <c r="F62" i="11"/>
  <c r="E60" i="11"/>
  <c r="D60" i="11"/>
  <c r="G53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3" i="11"/>
  <c r="G30" i="11"/>
  <c r="G29" i="11"/>
  <c r="G22" i="11"/>
  <c r="G18" i="11"/>
  <c r="G15" i="11"/>
  <c r="G11" i="11"/>
  <c r="G9" i="11"/>
  <c r="F63" i="1"/>
  <c r="F61" i="1"/>
  <c r="G61" i="1"/>
  <c r="E61" i="1"/>
  <c r="D61" i="1"/>
  <c r="G54" i="1"/>
  <c r="G52" i="1"/>
  <c r="G50" i="1"/>
  <c r="G49" i="1"/>
  <c r="G48" i="1"/>
  <c r="G47" i="1"/>
  <c r="G46" i="1"/>
  <c r="G45" i="1"/>
  <c r="G44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F72" i="8"/>
  <c r="B18" i="13"/>
  <c r="E72" i="8"/>
  <c r="D72" i="8"/>
  <c r="G66" i="8"/>
  <c r="G65" i="8"/>
  <c r="G64" i="8"/>
  <c r="G63" i="8"/>
  <c r="G62" i="8"/>
  <c r="G61" i="8"/>
  <c r="G59" i="8"/>
  <c r="G58" i="8"/>
  <c r="G57" i="8"/>
  <c r="G56" i="8"/>
  <c r="G55" i="8"/>
  <c r="F50" i="8"/>
  <c r="B13" i="13"/>
  <c r="B14" i="13"/>
  <c r="E50" i="8"/>
  <c r="G50" i="8"/>
  <c r="B12" i="13"/>
  <c r="D50" i="8"/>
  <c r="G44" i="8"/>
  <c r="F39" i="8"/>
  <c r="B8" i="13"/>
  <c r="E39" i="8"/>
  <c r="G39" i="8"/>
  <c r="D39" i="8"/>
  <c r="B6" i="13"/>
  <c r="G34" i="8"/>
  <c r="G33" i="8"/>
  <c r="G32" i="8"/>
  <c r="G29" i="8"/>
  <c r="G28" i="8"/>
  <c r="G26" i="8"/>
  <c r="G25" i="8"/>
  <c r="G24" i="8"/>
  <c r="G21" i="8"/>
  <c r="G19" i="8"/>
  <c r="G18" i="8"/>
  <c r="G13" i="8"/>
  <c r="G12" i="8"/>
  <c r="G11" i="8"/>
  <c r="G10" i="8"/>
  <c r="A3" i="4"/>
  <c r="A3" i="14"/>
  <c r="A4" i="13"/>
  <c r="A3" i="12"/>
  <c r="A3" i="11"/>
  <c r="A3" i="10"/>
  <c r="A3" i="9"/>
  <c r="A3" i="8"/>
  <c r="A3" i="7"/>
  <c r="A3" i="6"/>
  <c r="A3" i="5"/>
  <c r="A3" i="3"/>
  <c r="A3" i="2"/>
  <c r="B16" i="13"/>
  <c r="F63" i="14"/>
  <c r="G60" i="12"/>
  <c r="G60" i="7"/>
  <c r="G61" i="10"/>
  <c r="G61" i="9"/>
  <c r="G39" i="6"/>
  <c r="B17" i="13"/>
  <c r="G60" i="11"/>
  <c r="G39" i="1"/>
  <c r="B21" i="13"/>
  <c r="B19" i="13"/>
  <c r="B9" i="13"/>
  <c r="G72" i="8"/>
  <c r="B7" i="13"/>
  <c r="F74" i="8"/>
</calcChain>
</file>

<file path=xl/sharedStrings.xml><?xml version="1.0" encoding="utf-8"?>
<sst xmlns="http://schemas.openxmlformats.org/spreadsheetml/2006/main" count="963" uniqueCount="162">
  <si>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</si>
  <si>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</si>
  <si>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</si>
  <si>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</si>
  <si>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</si>
  <si>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</si>
  <si>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</si>
  <si>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</si>
  <si>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</si>
  <si>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</si>
  <si>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</si>
  <si>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</si>
  <si>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</si>
  <si>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</si>
  <si>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</si>
  <si>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</si>
  <si>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</si>
  <si>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</si>
  <si>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</si>
  <si>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</si>
  <si>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</si>
  <si>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</si>
  <si>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</si>
  <si>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</si>
  <si>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</si>
  <si>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</si>
  <si>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</si>
  <si>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</si>
  <si>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</si>
  <si>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</si>
  <si>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</si>
  <si>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</si>
  <si>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</si>
  <si>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</si>
  <si>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</si>
  <si>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</si>
  <si>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</si>
  <si>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</si>
  <si>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</si>
  <si>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</si>
  <si>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</si>
  <si>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</si>
  <si>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</si>
  <si>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</si>
  <si>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</si>
  <si>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</si>
  <si>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</si>
  <si>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</si>
  <si>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</si>
  <si>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</si>
  <si>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</si>
  <si>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</si>
  <si>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</si>
  <si>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</si>
  <si>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</si>
  <si>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</si>
  <si>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</si>
  <si>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</si>
  <si>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</si>
  <si>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</si>
  <si>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</si>
  <si>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</si>
  <si>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</si>
  <si>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</si>
  <si>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</si>
  <si>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</si>
  <si>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</si>
  <si>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</si>
  <si>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</si>
  <si>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</si>
  <si>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</si>
  <si>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</si>
  <si>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</si>
  <si>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</si>
  <si>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</si>
  <si>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</si>
  <si>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</si>
  <si>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</si>
  <si>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</si>
  <si>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 xml:space="preserve">   Blackjack Switch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</si>
  <si>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</si>
  <si>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</si>
  <si>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</si>
  <si>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</si>
  <si>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</si>
  <si>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</si>
  <si>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</si>
  <si>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</si>
  <si>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</si>
  <si>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</si>
  <si>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</si>
  <si>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</si>
  <si>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</si>
  <si>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</si>
  <si>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</si>
  <si>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</si>
  <si>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</si>
  <si>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</si>
  <si>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</si>
  <si>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</si>
  <si>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</si>
  <si>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</si>
  <si>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</si>
  <si>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</si>
  <si>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</si>
  <si>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</si>
  <si>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</si>
  <si>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</si>
  <si>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</si>
  <si>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</si>
  <si>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</si>
  <si>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</si>
  <si>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</si>
  <si>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</si>
  <si>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</si>
  <si>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</si>
  <si>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</si>
  <si>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</si>
  <si>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</si>
  <si>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</si>
  <si>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</si>
  <si>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</si>
  <si>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</si>
  <si>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</si>
  <si>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</si>
  <si>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</si>
  <si>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</si>
  <si>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</si>
  <si>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</si>
  <si>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</si>
  <si>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</si>
  <si>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</si>
  <si>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</si>
  <si>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</si>
  <si>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</si>
  <si>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</si>
  <si>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</si>
  <si>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</si>
  <si>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</si>
  <si>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</si>
  <si>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</si>
  <si>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</si>
  <si>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</si>
  <si>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</si>
  <si>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</si>
  <si>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</si>
  <si>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</si>
  <si>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HYBRID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</si>
  <si>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</si>
  <si>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</si>
  <si>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</si>
  <si>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</si>
  <si>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</si>
  <si>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</si>
  <si>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</si>
  <si>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</si>
  <si>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</si>
  <si>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</si>
  <si>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</si>
  <si>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</si>
  <si>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</si>
  <si>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>MONTH ENDED: 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</si>
</sst>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/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topLeftCell="A67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161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152</v>
      </c>
      <c r="B9" s="13"/>
      <c r="C9" s="14"/>
      <c r="D9" s="73">
        <v>3</v>
      </c>
      <c r="E9" s="99">
        <v>761726</v>
      </c>
      <c r="F9" s="74">
        <v>120527.5</v>
      </c>
      <c r="G9" s="104">
        <f>F9/E9</f>
        <v>0.15822946833900903</v>
      </c>
      <c r="H9" s="15"/>
    </row>
    <row r="10" spans="1:8" ht="15.75" x14ac:dyDescent="0.25">
      <c r="A10" s="93" t="s">
        <v>11</v>
      </c>
      <c r="B10" s="13"/>
      <c r="C10" s="14"/>
      <c r="D10" s="73">
        <v>6</v>
      </c>
      <c r="E10" s="99">
        <v>1238044</v>
      </c>
      <c r="F10" s="74">
        <v>300440.5</v>
      </c>
      <c r="G10" s="104">
        <f>F10/E10</f>
        <v>0.24267352371967393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11</v>
      </c>
      <c r="E13" s="99">
        <v>1339444</v>
      </c>
      <c r="F13" s="74">
        <v>306463.5</v>
      </c>
      <c r="G13" s="104">
        <f t="shared" ref="G13:G22" si="0">F13/E13</f>
        <v>0.22879903900424356</v>
      </c>
      <c r="H13" s="15"/>
    </row>
    <row r="14" spans="1:8" ht="15.75" x14ac:dyDescent="0.25">
      <c r="A14" s="93" t="s">
        <v>121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113</v>
      </c>
      <c r="B15" s="13"/>
      <c r="C15" s="14"/>
      <c r="D15" s="73">
        <v>1</v>
      </c>
      <c r="E15" s="99">
        <v>137748</v>
      </c>
      <c r="F15" s="74">
        <v>31286</v>
      </c>
      <c r="G15" s="104">
        <f t="shared" si="0"/>
        <v>0.22712489473531375</v>
      </c>
      <c r="H15" s="15"/>
    </row>
    <row r="16" spans="1:8" ht="15.75" x14ac:dyDescent="0.25">
      <c r="A16" s="93" t="s">
        <v>122</v>
      </c>
      <c r="B16" s="13"/>
      <c r="C16" s="14"/>
      <c r="D16" s="73">
        <v>2</v>
      </c>
      <c r="E16" s="99">
        <v>4578816</v>
      </c>
      <c r="F16" s="74">
        <v>703004</v>
      </c>
      <c r="G16" s="104">
        <f t="shared" si="0"/>
        <v>0.15353401403332215</v>
      </c>
      <c r="H16" s="15"/>
    </row>
    <row r="17" spans="1:8" ht="15.75" x14ac:dyDescent="0.25">
      <c r="A17" s="93" t="s">
        <v>153</v>
      </c>
      <c r="B17" s="13"/>
      <c r="C17" s="14"/>
      <c r="D17" s="73">
        <v>4</v>
      </c>
      <c r="E17" s="99">
        <v>6361217</v>
      </c>
      <c r="F17" s="74">
        <v>743014.5</v>
      </c>
      <c r="G17" s="104">
        <f t="shared" si="0"/>
        <v>0.11680382857556974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341277</v>
      </c>
      <c r="F18" s="74">
        <v>-43109.5</v>
      </c>
      <c r="G18" s="104">
        <f t="shared" si="0"/>
        <v>-0.12631821072032395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70" t="s">
        <v>16</v>
      </c>
      <c r="B20" s="13"/>
      <c r="C20" s="14"/>
      <c r="D20" s="73">
        <v>1</v>
      </c>
      <c r="E20" s="99">
        <v>979566</v>
      </c>
      <c r="F20" s="74">
        <v>293331.5</v>
      </c>
      <c r="G20" s="104">
        <f t="shared" si="0"/>
        <v>0.29945047092283728</v>
      </c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98</v>
      </c>
      <c r="B22" s="13"/>
      <c r="C22" s="14"/>
      <c r="D22" s="73">
        <v>1</v>
      </c>
      <c r="E22" s="99">
        <v>68051</v>
      </c>
      <c r="F22" s="74">
        <v>29754</v>
      </c>
      <c r="G22" s="104">
        <f t="shared" si="0"/>
        <v>0.43723090035414613</v>
      </c>
      <c r="H22" s="15"/>
    </row>
    <row r="23" spans="1:8" ht="15.75" x14ac:dyDescent="0.25">
      <c r="A23" s="93" t="s">
        <v>155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149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99">
        <v>558399</v>
      </c>
      <c r="F25" s="74">
        <v>86769</v>
      </c>
      <c r="G25" s="104">
        <f>F25/E25</f>
        <v>0.15538888859041652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157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116</v>
      </c>
      <c r="B30" s="13"/>
      <c r="C30" s="14"/>
      <c r="D30" s="73">
        <v>2</v>
      </c>
      <c r="E30" s="74">
        <v>551238</v>
      </c>
      <c r="F30" s="74">
        <v>151737.5</v>
      </c>
      <c r="G30" s="104">
        <f>F30/E30</f>
        <v>0.27526676317670407</v>
      </c>
      <c r="H30" s="15"/>
    </row>
    <row r="31" spans="1:8" ht="15.75" x14ac:dyDescent="0.25">
      <c r="A31" s="70" t="s">
        <v>19</v>
      </c>
      <c r="B31" s="13"/>
      <c r="C31" s="14"/>
      <c r="D31" s="73">
        <v>2</v>
      </c>
      <c r="E31" s="74">
        <v>224852</v>
      </c>
      <c r="F31" s="74">
        <v>33691</v>
      </c>
      <c r="G31" s="104">
        <f>F31/E31</f>
        <v>0.14983633679042213</v>
      </c>
      <c r="H31" s="15"/>
    </row>
    <row r="32" spans="1:8" ht="15.75" x14ac:dyDescent="0.25">
      <c r="A32" s="70" t="s">
        <v>148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158</v>
      </c>
      <c r="B33" s="13"/>
      <c r="C33" s="14"/>
      <c r="D33" s="73"/>
      <c r="E33" s="74"/>
      <c r="F33" s="74"/>
      <c r="G33" s="104"/>
      <c r="H33" s="15"/>
    </row>
    <row r="34" spans="1:8" ht="15.75" x14ac:dyDescent="0.25">
      <c r="A34" s="70" t="s">
        <v>76</v>
      </c>
      <c r="B34" s="13"/>
      <c r="C34" s="14"/>
      <c r="D34" s="73"/>
      <c r="E34" s="74"/>
      <c r="F34" s="74"/>
      <c r="G34" s="104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37</v>
      </c>
      <c r="E39" s="82">
        <f>SUM(E9:E38)</f>
        <v>17140378</v>
      </c>
      <c r="F39" s="82">
        <f>SUM(F9:F38)</f>
        <v>2756909.5</v>
      </c>
      <c r="G39" s="106">
        <f>F39/E39</f>
        <v>0.16084298140916145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9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100</v>
      </c>
      <c r="E44" s="74">
        <v>12481299.949999999</v>
      </c>
      <c r="F44" s="74">
        <v>726808.5</v>
      </c>
      <c r="G44" s="104">
        <f>1-(+F44/E44)</f>
        <v>0.9417682050017554</v>
      </c>
      <c r="H44" s="15"/>
    </row>
    <row r="45" spans="1:8" ht="15.75" x14ac:dyDescent="0.25">
      <c r="A45" s="27" t="s">
        <v>34</v>
      </c>
      <c r="B45" s="28"/>
      <c r="C45" s="14"/>
      <c r="D45" s="73">
        <v>8</v>
      </c>
      <c r="E45" s="74">
        <v>6228994.9900000002</v>
      </c>
      <c r="F45" s="74">
        <v>527469.56999999995</v>
      </c>
      <c r="G45" s="104">
        <f t="shared" ref="G45:G52" si="1">1-(+F45/E45)</f>
        <v>0.91532027705162755</v>
      </c>
      <c r="H45" s="15"/>
    </row>
    <row r="46" spans="1:8" ht="15.75" x14ac:dyDescent="0.25">
      <c r="A46" s="27" t="s">
        <v>35</v>
      </c>
      <c r="B46" s="28"/>
      <c r="C46" s="14"/>
      <c r="D46" s="73">
        <v>72</v>
      </c>
      <c r="E46" s="74">
        <v>5770460.5</v>
      </c>
      <c r="F46" s="74">
        <v>404876.57</v>
      </c>
      <c r="G46" s="104">
        <f t="shared" si="1"/>
        <v>0.92983635014917787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659114.5</v>
      </c>
      <c r="F47" s="74">
        <v>37756</v>
      </c>
      <c r="G47" s="104">
        <f t="shared" si="1"/>
        <v>0.94271708481606764</v>
      </c>
      <c r="H47" s="15"/>
    </row>
    <row r="48" spans="1:8" ht="15.75" x14ac:dyDescent="0.25">
      <c r="A48" s="27" t="s">
        <v>37</v>
      </c>
      <c r="B48" s="28"/>
      <c r="C48" s="14"/>
      <c r="D48" s="73">
        <v>120</v>
      </c>
      <c r="E48" s="74">
        <v>15446351.039999999</v>
      </c>
      <c r="F48" s="74">
        <v>1264906.8899999999</v>
      </c>
      <c r="G48" s="104">
        <f t="shared" si="1"/>
        <v>0.91810966313504161</v>
      </c>
      <c r="H48" s="15"/>
    </row>
    <row r="49" spans="1:8" ht="15.75" x14ac:dyDescent="0.25">
      <c r="A49" s="27" t="s">
        <v>38</v>
      </c>
      <c r="B49" s="28"/>
      <c r="C49" s="14"/>
      <c r="D49" s="73">
        <v>9</v>
      </c>
      <c r="E49" s="74">
        <v>2206625</v>
      </c>
      <c r="F49" s="74">
        <v>171983</v>
      </c>
      <c r="G49" s="104">
        <f t="shared" si="1"/>
        <v>0.92206061292698127</v>
      </c>
      <c r="H49" s="15"/>
    </row>
    <row r="50" spans="1:8" ht="15.75" x14ac:dyDescent="0.25">
      <c r="A50" s="27" t="s">
        <v>39</v>
      </c>
      <c r="B50" s="28"/>
      <c r="C50" s="14"/>
      <c r="D50" s="73">
        <v>17</v>
      </c>
      <c r="E50" s="74">
        <v>1917022.08</v>
      </c>
      <c r="F50" s="74">
        <v>148678.68</v>
      </c>
      <c r="G50" s="104">
        <f t="shared" si="1"/>
        <v>0.92244289643236665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104"/>
      <c r="H51" s="15"/>
    </row>
    <row r="52" spans="1:8" ht="15.75" x14ac:dyDescent="0.25">
      <c r="A52" s="54" t="s">
        <v>41</v>
      </c>
      <c r="B52" s="28"/>
      <c r="C52" s="14"/>
      <c r="D52" s="73">
        <v>2</v>
      </c>
      <c r="E52" s="74">
        <v>160350</v>
      </c>
      <c r="F52" s="74">
        <v>-21375</v>
      </c>
      <c r="G52" s="104">
        <f t="shared" si="1"/>
        <v>1.1333021515434987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15"/>
    </row>
    <row r="54" spans="1:8" ht="15.75" x14ac:dyDescent="0.25">
      <c r="A54" s="27" t="s">
        <v>99</v>
      </c>
      <c r="B54" s="28"/>
      <c r="C54" s="14"/>
      <c r="D54" s="73">
        <v>769</v>
      </c>
      <c r="E54" s="74">
        <v>85424315.269999996</v>
      </c>
      <c r="F54" s="74">
        <v>8963967.5700000003</v>
      </c>
      <c r="G54" s="104">
        <f>1-(+F54/E54)</f>
        <v>0.89506538575500838</v>
      </c>
      <c r="H54" s="15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105"/>
      <c r="H56" s="15"/>
    </row>
    <row r="57" spans="1:8" x14ac:dyDescent="0.2">
      <c r="A57" s="16" t="s">
        <v>44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105"/>
      <c r="H58" s="15"/>
    </row>
    <row r="59" spans="1:8" ht="15.75" x14ac:dyDescent="0.25">
      <c r="A59" s="32"/>
      <c r="B59" s="18"/>
      <c r="C59" s="14"/>
      <c r="D59" s="77"/>
      <c r="E59" s="95"/>
      <c r="F59" s="74"/>
      <c r="G59" s="105"/>
      <c r="H59" s="15"/>
    </row>
    <row r="60" spans="1:8" ht="15.75" x14ac:dyDescent="0.25">
      <c r="A60" s="20" t="s">
        <v>45</v>
      </c>
      <c r="B60" s="20"/>
      <c r="C60" s="21"/>
      <c r="D60" s="77"/>
      <c r="E60" s="80"/>
      <c r="F60" s="80"/>
      <c r="G60" s="105"/>
      <c r="H60" s="15"/>
    </row>
    <row r="61" spans="1:8" ht="15.75" x14ac:dyDescent="0.25">
      <c r="A61" s="33"/>
      <c r="B61" s="33"/>
      <c r="C61" s="33"/>
      <c r="D61" s="81">
        <f>SUM(D44:D57)</f>
        <v>1098</v>
      </c>
      <c r="E61" s="82">
        <f>SUM(E44:E60)</f>
        <v>130294533.32999998</v>
      </c>
      <c r="F61" s="82">
        <f>SUM(F44:F60)</f>
        <v>12225071.780000001</v>
      </c>
      <c r="G61" s="110">
        <f>1-(+F61/E61)</f>
        <v>0.90617356332949683</v>
      </c>
      <c r="H61" s="2"/>
    </row>
    <row r="62" spans="1:8" ht="18" x14ac:dyDescent="0.25">
      <c r="A62" s="35" t="s">
        <v>46</v>
      </c>
      <c r="B62" s="36"/>
      <c r="C62" s="36"/>
      <c r="D62" s="91"/>
      <c r="E62" s="92"/>
      <c r="F62" s="34"/>
      <c r="G62" s="34"/>
      <c r="H62" s="2"/>
    </row>
    <row r="63" spans="1:8" ht="18" x14ac:dyDescent="0.25">
      <c r="A63" s="38"/>
      <c r="B63" s="39"/>
      <c r="C63" s="39"/>
      <c r="D63" s="36"/>
      <c r="E63" s="36"/>
      <c r="F63" s="37">
        <f>F61+F25+F39</f>
        <v>15068750.280000001</v>
      </c>
      <c r="G63" s="36"/>
      <c r="H63" s="2"/>
    </row>
    <row r="64" spans="1:8" ht="18" x14ac:dyDescent="0.25">
      <c r="A64" s="38"/>
      <c r="B64" s="39"/>
      <c r="C64" s="39"/>
      <c r="D64" s="36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156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3</v>
      </c>
      <c r="E10" s="74">
        <v>137677</v>
      </c>
      <c r="F10" s="74">
        <v>26532.5</v>
      </c>
      <c r="G10" s="104">
        <f>F10/E10</f>
        <v>0.19271555888056829</v>
      </c>
      <c r="H10" s="15"/>
    </row>
    <row r="11" spans="1:8" ht="15.75" x14ac:dyDescent="0.25">
      <c r="A11" s="93" t="s">
        <v>120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40303</v>
      </c>
      <c r="F12" s="74">
        <v>6501</v>
      </c>
      <c r="G12" s="104">
        <f>F12/E12</f>
        <v>0.16130312879934497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107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109</v>
      </c>
      <c r="B15" s="13"/>
      <c r="C15" s="14"/>
      <c r="D15" s="73">
        <v>8</v>
      </c>
      <c r="E15" s="74">
        <f>1926236+44480</f>
        <v>1970716</v>
      </c>
      <c r="F15" s="74">
        <f>522263-91226</f>
        <v>431037</v>
      </c>
      <c r="G15" s="104">
        <f>F15/E15</f>
        <v>0.21872101307342104</v>
      </c>
      <c r="H15" s="15"/>
    </row>
    <row r="16" spans="1:8" ht="15.75" x14ac:dyDescent="0.25">
      <c r="A16" s="93" t="s">
        <v>104</v>
      </c>
      <c r="B16" s="13"/>
      <c r="C16" s="14"/>
      <c r="D16" s="73">
        <v>4</v>
      </c>
      <c r="E16" s="74">
        <v>725321</v>
      </c>
      <c r="F16" s="74">
        <v>297990</v>
      </c>
      <c r="G16" s="104">
        <f>F16/E16</f>
        <v>0.41083878724040807</v>
      </c>
      <c r="H16" s="15"/>
    </row>
    <row r="17" spans="1:8" ht="15.75" x14ac:dyDescent="0.25">
      <c r="A17" s="93" t="s">
        <v>78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70" t="s">
        <v>114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70" t="s">
        <v>14</v>
      </c>
      <c r="B19" s="13"/>
      <c r="C19" s="14"/>
      <c r="D19" s="73">
        <v>1</v>
      </c>
      <c r="E19" s="74">
        <v>93094</v>
      </c>
      <c r="F19" s="74">
        <v>17452</v>
      </c>
      <c r="G19" s="104">
        <f>F19/E19</f>
        <v>0.18746643177863234</v>
      </c>
      <c r="H19" s="15"/>
    </row>
    <row r="20" spans="1:8" ht="15.75" x14ac:dyDescent="0.25">
      <c r="A20" s="93" t="s">
        <v>15</v>
      </c>
      <c r="B20" s="13"/>
      <c r="C20" s="14"/>
      <c r="D20" s="73">
        <v>1</v>
      </c>
      <c r="E20" s="74">
        <v>1192984</v>
      </c>
      <c r="F20" s="74">
        <v>174797</v>
      </c>
      <c r="G20" s="104">
        <f>F20/E20</f>
        <v>0.14652082509069694</v>
      </c>
      <c r="H20" s="15"/>
    </row>
    <row r="21" spans="1:8" ht="15.75" x14ac:dyDescent="0.25">
      <c r="A21" s="93" t="s">
        <v>59</v>
      </c>
      <c r="B21" s="13"/>
      <c r="C21" s="14"/>
      <c r="D21" s="73"/>
      <c r="E21" s="74"/>
      <c r="F21" s="74"/>
      <c r="G21" s="104"/>
      <c r="H21" s="15"/>
    </row>
    <row r="22" spans="1:8" ht="15.75" x14ac:dyDescent="0.25">
      <c r="A22" s="93" t="s">
        <v>98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115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837163</v>
      </c>
      <c r="F25" s="74">
        <v>250684</v>
      </c>
      <c r="G25" s="104">
        <f>F25/E25</f>
        <v>0.29944467206505782</v>
      </c>
      <c r="H25" s="15"/>
    </row>
    <row r="26" spans="1:8" ht="15.75" x14ac:dyDescent="0.25">
      <c r="A26" s="94" t="s">
        <v>21</v>
      </c>
      <c r="B26" s="13"/>
      <c r="C26" s="14"/>
      <c r="D26" s="73">
        <v>9</v>
      </c>
      <c r="E26" s="74">
        <v>117776</v>
      </c>
      <c r="F26" s="74">
        <v>117776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43610</v>
      </c>
      <c r="F28" s="74">
        <v>17910</v>
      </c>
      <c r="G28" s="104">
        <f>F28/E28</f>
        <v>0.41068562256363217</v>
      </c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161918</v>
      </c>
      <c r="F29" s="74">
        <v>64890</v>
      </c>
      <c r="G29" s="104">
        <f t="shared" ref="G29:G34" si="0">F29/E29</f>
        <v>0.40075840857718104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110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382848</v>
      </c>
      <c r="F33" s="74">
        <v>140664.45000000001</v>
      </c>
      <c r="G33" s="104">
        <f t="shared" si="0"/>
        <v>0.36741591963390174</v>
      </c>
      <c r="H33" s="15"/>
    </row>
    <row r="34" spans="1:8" ht="15.75" x14ac:dyDescent="0.25">
      <c r="A34" s="70" t="s">
        <v>76</v>
      </c>
      <c r="B34" s="13"/>
      <c r="C34" s="14"/>
      <c r="D34" s="73">
        <v>1</v>
      </c>
      <c r="E34" s="74">
        <v>867302</v>
      </c>
      <c r="F34" s="74">
        <v>156203</v>
      </c>
      <c r="G34" s="104">
        <f t="shared" si="0"/>
        <v>0.18010220200114838</v>
      </c>
      <c r="H34" s="15"/>
    </row>
    <row r="35" spans="1:8" x14ac:dyDescent="0.2">
      <c r="A35" s="16" t="s">
        <v>28</v>
      </c>
      <c r="B35" s="13"/>
      <c r="C35" s="14"/>
      <c r="D35" s="77"/>
      <c r="E35" s="95">
        <v>12900</v>
      </c>
      <c r="F35" s="74">
        <v>2580</v>
      </c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33</v>
      </c>
      <c r="E39" s="82">
        <f>SUM(E9:E38)</f>
        <v>6583612</v>
      </c>
      <c r="F39" s="82">
        <f>SUM(F9:F38)</f>
        <v>1705016.95</v>
      </c>
      <c r="G39" s="106">
        <f>F39/E39</f>
        <v>0.25897895410604393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14"/>
      <c r="D42" s="89"/>
      <c r="E42" s="25" t="s">
        <v>133</v>
      </c>
      <c r="F42" s="25" t="s">
        <v>133</v>
      </c>
      <c r="G42" s="108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109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52</v>
      </c>
      <c r="E44" s="111">
        <v>9149232.2799999993</v>
      </c>
      <c r="F44" s="74">
        <v>659035.27</v>
      </c>
      <c r="G44" s="104">
        <f>1-(+F44/E44)</f>
        <v>0.92796824369180841</v>
      </c>
      <c r="H44" s="15"/>
    </row>
    <row r="45" spans="1:8" ht="15.75" x14ac:dyDescent="0.25">
      <c r="A45" s="27" t="s">
        <v>34</v>
      </c>
      <c r="B45" s="28"/>
      <c r="C45" s="14"/>
      <c r="D45" s="73">
        <v>16</v>
      </c>
      <c r="E45" s="111">
        <v>4673933.63</v>
      </c>
      <c r="F45" s="74">
        <v>572937.07999999996</v>
      </c>
      <c r="G45" s="104">
        <f>1-(+F45/E45)</f>
        <v>0.87741865303294864</v>
      </c>
      <c r="H45" s="15"/>
    </row>
    <row r="46" spans="1:8" ht="15.75" x14ac:dyDescent="0.25">
      <c r="A46" s="27" t="s">
        <v>35</v>
      </c>
      <c r="B46" s="28"/>
      <c r="C46" s="14"/>
      <c r="D46" s="73">
        <v>78</v>
      </c>
      <c r="E46" s="111">
        <v>5278583</v>
      </c>
      <c r="F46" s="74">
        <v>415626.55</v>
      </c>
      <c r="G46" s="104">
        <f>1-(+F46/E46)</f>
        <v>0.92126171929095368</v>
      </c>
      <c r="H46" s="15"/>
    </row>
    <row r="47" spans="1:8" ht="15.75" x14ac:dyDescent="0.25">
      <c r="A47" s="27" t="s">
        <v>36</v>
      </c>
      <c r="B47" s="28"/>
      <c r="C47" s="14"/>
      <c r="D47" s="73">
        <v>6</v>
      </c>
      <c r="E47" s="111">
        <v>2614307.25</v>
      </c>
      <c r="F47" s="74">
        <v>121873.16</v>
      </c>
      <c r="G47" s="104">
        <f>1-(+F47/E47)</f>
        <v>0.95338223538950906</v>
      </c>
      <c r="H47" s="15"/>
    </row>
    <row r="48" spans="1:8" ht="15.75" x14ac:dyDescent="0.25">
      <c r="A48" s="27" t="s">
        <v>37</v>
      </c>
      <c r="B48" s="28"/>
      <c r="C48" s="14"/>
      <c r="D48" s="73">
        <v>55</v>
      </c>
      <c r="E48" s="111">
        <v>14491161.5</v>
      </c>
      <c r="F48" s="74">
        <v>950123.39</v>
      </c>
      <c r="G48" s="104">
        <f t="shared" ref="G48:G54" si="1">1-(+F48/E48)</f>
        <v>0.93443428326984002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111">
        <v>410270</v>
      </c>
      <c r="F49" s="74">
        <v>21423</v>
      </c>
      <c r="G49" s="104">
        <f t="shared" si="1"/>
        <v>0.94778316718258704</v>
      </c>
      <c r="H49" s="2"/>
    </row>
    <row r="50" spans="1:8" ht="15.75" x14ac:dyDescent="0.25">
      <c r="A50" s="27" t="s">
        <v>39</v>
      </c>
      <c r="B50" s="28"/>
      <c r="C50" s="21"/>
      <c r="D50" s="73">
        <v>8</v>
      </c>
      <c r="E50" s="111">
        <v>1046220</v>
      </c>
      <c r="F50" s="74">
        <v>93729.33</v>
      </c>
      <c r="G50" s="104">
        <f t="shared" si="1"/>
        <v>0.91041145265814072</v>
      </c>
      <c r="H50" s="2"/>
    </row>
    <row r="51" spans="1:8" ht="15.75" x14ac:dyDescent="0.25">
      <c r="A51" s="27" t="s">
        <v>40</v>
      </c>
      <c r="B51" s="28"/>
      <c r="C51" s="33"/>
      <c r="D51" s="73"/>
      <c r="E51" s="111"/>
      <c r="F51" s="74"/>
      <c r="G51" s="104"/>
      <c r="H51" s="2"/>
    </row>
    <row r="52" spans="1:8" ht="18" x14ac:dyDescent="0.25">
      <c r="A52" s="54" t="s">
        <v>41</v>
      </c>
      <c r="B52" s="28"/>
      <c r="C52" s="36"/>
      <c r="D52" s="73">
        <v>1</v>
      </c>
      <c r="E52" s="111">
        <v>154125</v>
      </c>
      <c r="F52" s="74">
        <v>530</v>
      </c>
      <c r="G52" s="104">
        <f t="shared" si="1"/>
        <v>0.99656123276561237</v>
      </c>
      <c r="H52" s="2"/>
    </row>
    <row r="53" spans="1:8" ht="18" x14ac:dyDescent="0.25">
      <c r="A53" s="55" t="s">
        <v>60</v>
      </c>
      <c r="B53" s="28"/>
      <c r="C53" s="36"/>
      <c r="D53" s="73">
        <v>2</v>
      </c>
      <c r="E53" s="111">
        <v>79300</v>
      </c>
      <c r="F53" s="74">
        <v>23400</v>
      </c>
      <c r="G53" s="104">
        <f t="shared" si="1"/>
        <v>0.70491803278688525</v>
      </c>
      <c r="H53" s="2"/>
    </row>
    <row r="54" spans="1:8" ht="15.75" x14ac:dyDescent="0.25">
      <c r="A54" s="27" t="s">
        <v>99</v>
      </c>
      <c r="B54" s="28"/>
      <c r="C54" s="40"/>
      <c r="D54" s="73">
        <v>761</v>
      </c>
      <c r="E54" s="111">
        <v>83315986.599999994</v>
      </c>
      <c r="F54" s="74">
        <v>9470865.7400000002</v>
      </c>
      <c r="G54" s="104">
        <f t="shared" si="1"/>
        <v>0.88632594863852932</v>
      </c>
      <c r="H54" s="2"/>
    </row>
    <row r="55" spans="1:8" ht="15.75" x14ac:dyDescent="0.25">
      <c r="A55" s="71" t="s">
        <v>100</v>
      </c>
      <c r="B55" s="30"/>
      <c r="C55" s="40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5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5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/>
      <c r="G58" s="105"/>
      <c r="H58" s="2"/>
    </row>
    <row r="59" spans="1:8" ht="18" x14ac:dyDescent="0.25">
      <c r="A59" s="16" t="s">
        <v>30</v>
      </c>
      <c r="B59" s="28"/>
      <c r="C59" s="117"/>
      <c r="D59" s="77"/>
      <c r="E59" s="95"/>
      <c r="F59" s="74"/>
      <c r="G59" s="105"/>
      <c r="H59" s="2"/>
    </row>
    <row r="60" spans="1:8" ht="18" x14ac:dyDescent="0.25">
      <c r="A60" s="32"/>
      <c r="B60" s="18"/>
      <c r="C60" s="39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9"/>
      <c r="D61" s="81">
        <f>SUM(D44:D57)</f>
        <v>981</v>
      </c>
      <c r="E61" s="82">
        <f>SUM(E44:E60)</f>
        <v>121213119.25999999</v>
      </c>
      <c r="F61" s="82">
        <f>SUM(F44:F60)</f>
        <v>12329543.52</v>
      </c>
      <c r="G61" s="110">
        <f>1-(+F61/E61)</f>
        <v>0.89828210349447946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14034560.469999999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>
        <v>7</v>
      </c>
      <c r="E9" s="99">
        <v>904289</v>
      </c>
      <c r="F9" s="74">
        <v>289271.5</v>
      </c>
      <c r="G9" s="104">
        <f>+F9/E9</f>
        <v>0.31988833215929863</v>
      </c>
      <c r="H9" s="15"/>
    </row>
    <row r="10" spans="1:8" ht="15.75" x14ac:dyDescent="0.25">
      <c r="A10" s="93" t="s">
        <v>145</v>
      </c>
      <c r="B10" s="13"/>
      <c r="C10" s="14"/>
      <c r="D10" s="73"/>
      <c r="E10" s="99"/>
      <c r="F10" s="74"/>
      <c r="G10" s="104"/>
      <c r="H10" s="15"/>
    </row>
    <row r="11" spans="1:8" ht="15.75" x14ac:dyDescent="0.25">
      <c r="A11" s="93" t="s">
        <v>11</v>
      </c>
      <c r="B11" s="13"/>
      <c r="C11" s="14"/>
      <c r="D11" s="73">
        <v>2</v>
      </c>
      <c r="E11" s="99">
        <v>218974</v>
      </c>
      <c r="F11" s="74">
        <v>-4849</v>
      </c>
      <c r="G11" s="104">
        <f>F11/E11</f>
        <v>-2.2144181501000119E-2</v>
      </c>
      <c r="H11" s="15"/>
    </row>
    <row r="12" spans="1:8" ht="15.75" x14ac:dyDescent="0.25">
      <c r="A12" s="93" t="s">
        <v>12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114</v>
      </c>
      <c r="B13" s="13"/>
      <c r="C13" s="14"/>
      <c r="D13" s="73"/>
      <c r="E13" s="99"/>
      <c r="F13" s="74"/>
      <c r="G13" s="104"/>
      <c r="H13" s="15"/>
    </row>
    <row r="14" spans="1:8" ht="15.75" x14ac:dyDescent="0.25">
      <c r="A14" s="93" t="s">
        <v>53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106</v>
      </c>
      <c r="B15" s="13"/>
      <c r="C15" s="14"/>
      <c r="D15" s="73">
        <v>1</v>
      </c>
      <c r="E15" s="99">
        <v>246609</v>
      </c>
      <c r="F15" s="74">
        <v>68620</v>
      </c>
      <c r="G15" s="104">
        <f>F15/E15</f>
        <v>0.27825424051839148</v>
      </c>
      <c r="H15" s="15"/>
    </row>
    <row r="16" spans="1:8" ht="15.75" x14ac:dyDescent="0.25">
      <c r="A16" s="93" t="s">
        <v>122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13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407222</v>
      </c>
      <c r="F18" s="74">
        <v>42392</v>
      </c>
      <c r="G18" s="104">
        <f>F18/E18</f>
        <v>0.10410046608483825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93" t="s">
        <v>16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110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99">
        <v>58534</v>
      </c>
      <c r="F22" s="74">
        <v>-8459.5</v>
      </c>
      <c r="G22" s="104">
        <f>F22/E22</f>
        <v>-0.14452284142549629</v>
      </c>
      <c r="H22" s="15"/>
    </row>
    <row r="23" spans="1:8" ht="15.75" x14ac:dyDescent="0.25">
      <c r="A23" s="93" t="s">
        <v>18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19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46293</v>
      </c>
      <c r="F29" s="74">
        <v>23888</v>
      </c>
      <c r="G29" s="104">
        <f>F29/E29</f>
        <v>0.51601754044887993</v>
      </c>
      <c r="H29" s="15"/>
    </row>
    <row r="30" spans="1:8" ht="15.75" x14ac:dyDescent="0.25">
      <c r="A30" s="70" t="s">
        <v>25</v>
      </c>
      <c r="B30" s="13"/>
      <c r="C30" s="14"/>
      <c r="D30" s="73">
        <v>1</v>
      </c>
      <c r="E30" s="74">
        <v>217254</v>
      </c>
      <c r="F30" s="74">
        <v>58796</v>
      </c>
      <c r="G30" s="104">
        <f>F30/E30</f>
        <v>0.27063253150689975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118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155</v>
      </c>
      <c r="B33" s="13"/>
      <c r="C33" s="14"/>
      <c r="D33" s="73">
        <v>1</v>
      </c>
      <c r="E33" s="74">
        <v>169554</v>
      </c>
      <c r="F33" s="74">
        <v>51652</v>
      </c>
      <c r="G33" s="104">
        <f>F33/E33</f>
        <v>0.30463451171898037</v>
      </c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203208</v>
      </c>
      <c r="F34" s="74">
        <v>93417</v>
      </c>
      <c r="G34" s="104">
        <f>+F34/E34</f>
        <v>0.45971123184126611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2471937</v>
      </c>
      <c r="F39" s="82">
        <f>SUM(F9:F38)</f>
        <v>614728</v>
      </c>
      <c r="G39" s="106">
        <f>F39/E39</f>
        <v>0.24868271319212423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2699031.4</v>
      </c>
      <c r="F44" s="74">
        <v>169791.35999999999</v>
      </c>
      <c r="G44" s="75">
        <f t="shared" ref="G44:G51" si="0">1-(+F44/E44)</f>
        <v>0.93709174335652412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99</v>
      </c>
      <c r="E46" s="74">
        <v>7279163.75</v>
      </c>
      <c r="F46" s="74">
        <v>525494.97</v>
      </c>
      <c r="G46" s="75">
        <f t="shared" si="0"/>
        <v>0.92780833237883953</v>
      </c>
      <c r="H46" s="15"/>
    </row>
    <row r="47" spans="1:8" ht="15.75" x14ac:dyDescent="0.25">
      <c r="A47" s="27" t="s">
        <v>36</v>
      </c>
      <c r="B47" s="28"/>
      <c r="C47" s="14"/>
      <c r="D47" s="73">
        <v>32</v>
      </c>
      <c r="E47" s="74">
        <v>3367855.5</v>
      </c>
      <c r="F47" s="74">
        <v>192542.76</v>
      </c>
      <c r="G47" s="75">
        <f t="shared" si="0"/>
        <v>0.94282926924863608</v>
      </c>
      <c r="H47" s="15"/>
    </row>
    <row r="48" spans="1:8" ht="15.75" x14ac:dyDescent="0.25">
      <c r="A48" s="27" t="s">
        <v>37</v>
      </c>
      <c r="B48" s="28"/>
      <c r="C48" s="14"/>
      <c r="D48" s="73">
        <v>76</v>
      </c>
      <c r="E48" s="74">
        <v>6571407</v>
      </c>
      <c r="F48" s="74">
        <v>670013.16</v>
      </c>
      <c r="G48" s="75">
        <f t="shared" si="0"/>
        <v>0.89804114096113663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1128181</v>
      </c>
      <c r="F49" s="74">
        <v>55753</v>
      </c>
      <c r="G49" s="75">
        <f t="shared" si="0"/>
        <v>0.95058151130004853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2211910</v>
      </c>
      <c r="F50" s="74">
        <v>179946.54</v>
      </c>
      <c r="G50" s="75">
        <f t="shared" si="0"/>
        <v>0.91864653625147497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231190</v>
      </c>
      <c r="F51" s="74">
        <v>30906.62</v>
      </c>
      <c r="G51" s="75">
        <f t="shared" si="0"/>
        <v>0.86631506553051607</v>
      </c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590</v>
      </c>
      <c r="E53" s="74">
        <v>52311388.659999996</v>
      </c>
      <c r="F53" s="74">
        <v>5756807.7000000002</v>
      </c>
      <c r="G53" s="75">
        <f>1-(+F53/E53)</f>
        <v>0.88995115886873877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>
        <v>4185.16</v>
      </c>
      <c r="G57" s="79"/>
      <c r="H57" s="15"/>
    </row>
    <row r="58" spans="1:8" x14ac:dyDescent="0.2">
      <c r="A58" s="16" t="s">
        <v>30</v>
      </c>
      <c r="B58" s="28"/>
      <c r="C58" s="21"/>
      <c r="D58" s="77"/>
      <c r="E58" s="78"/>
      <c r="F58" s="74"/>
      <c r="G58" s="79"/>
      <c r="H58" s="15"/>
    </row>
    <row r="59" spans="1:8" ht="15.75" x14ac:dyDescent="0.25">
      <c r="A59" s="32"/>
      <c r="B59" s="18"/>
      <c r="C59" s="33"/>
      <c r="D59" s="77"/>
      <c r="E59" s="80"/>
      <c r="F59" s="80"/>
      <c r="G59" s="79"/>
      <c r="H59" s="2"/>
    </row>
    <row r="60" spans="1:8" ht="18" x14ac:dyDescent="0.25">
      <c r="A60" s="20" t="s">
        <v>45</v>
      </c>
      <c r="B60" s="20"/>
      <c r="C60" s="36"/>
      <c r="D60" s="81">
        <f>SUM(D44:D56)</f>
        <v>830</v>
      </c>
      <c r="E60" s="82">
        <f>SUM(E44:E59)</f>
        <v>75800127.310000002</v>
      </c>
      <c r="F60" s="82">
        <f>SUM(F44:F59)</f>
        <v>7585441.2700000005</v>
      </c>
      <c r="G60" s="83">
        <f>1-(+F60/E60)</f>
        <v>0.89992838351078486</v>
      </c>
      <c r="H60" s="2"/>
    </row>
    <row r="61" spans="1:8" ht="18" x14ac:dyDescent="0.25">
      <c r="A61" s="33"/>
      <c r="B61" s="39"/>
      <c r="C61" s="39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40"/>
      <c r="C62" s="40"/>
      <c r="D62" s="36"/>
      <c r="E62" s="36"/>
      <c r="F62" s="37">
        <f>F60+F39</f>
        <v>8200169.2700000005</v>
      </c>
      <c r="G62" s="36"/>
      <c r="H62" s="2"/>
    </row>
    <row r="63" spans="1:8" ht="18" x14ac:dyDescent="0.25">
      <c r="A63" s="35"/>
      <c r="B63" s="40"/>
      <c r="C63" s="40"/>
      <c r="D63" s="36"/>
      <c r="E63" s="36"/>
      <c r="F63" s="41"/>
      <c r="G63" s="40"/>
      <c r="H63" s="2"/>
    </row>
    <row r="64" spans="1:8" ht="15.75" x14ac:dyDescent="0.25">
      <c r="A64" s="4" t="s">
        <v>48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49</v>
      </c>
      <c r="B65" s="40"/>
      <c r="C65" s="40"/>
      <c r="D65" s="40"/>
      <c r="E65" s="40"/>
      <c r="F65" s="41"/>
      <c r="G65" s="40"/>
      <c r="H65" s="2"/>
    </row>
    <row r="66" spans="1:8" ht="18" x14ac:dyDescent="0.25">
      <c r="A66" s="4"/>
      <c r="B66" s="39"/>
      <c r="C66" s="39"/>
      <c r="D66" s="39"/>
      <c r="E66" s="39"/>
      <c r="F66" s="37"/>
      <c r="G66" s="39"/>
      <c r="H66" s="2"/>
    </row>
    <row r="67" spans="1:8" x14ac:dyDescent="0.2">
      <c r="A67" s="42" t="s">
        <v>50</v>
      </c>
    </row>
    <row r="69" spans="1:8" ht="18" x14ac:dyDescent="0.25">
      <c r="A69" s="116"/>
      <c r="B69" s="117"/>
      <c r="C69" s="117"/>
      <c r="D69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142751</v>
      </c>
      <c r="F17" s="74">
        <v>54287</v>
      </c>
      <c r="G17" s="75">
        <f>F17/E17</f>
        <v>0.38029155662657355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145672</v>
      </c>
      <c r="F18" s="74">
        <v>24871</v>
      </c>
      <c r="G18" s="75">
        <f>F18/E18</f>
        <v>0.17073287934537865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118</v>
      </c>
      <c r="B33" s="13"/>
      <c r="C33" s="14"/>
      <c r="D33" s="73">
        <v>4</v>
      </c>
      <c r="E33" s="74">
        <v>378599</v>
      </c>
      <c r="F33" s="74">
        <v>88349.5</v>
      </c>
      <c r="G33" s="75">
        <f>F33/E33</f>
        <v>0.23335904215277906</v>
      </c>
      <c r="H33" s="15"/>
    </row>
    <row r="34" spans="1:8" ht="15.75" x14ac:dyDescent="0.2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667022</v>
      </c>
      <c r="F39" s="82">
        <f>SUM(F9:F38)</f>
        <v>167507.5</v>
      </c>
      <c r="G39" s="83">
        <f>F39/E39</f>
        <v>0.25112739909628168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25</v>
      </c>
      <c r="E44" s="74">
        <v>1670930.85</v>
      </c>
      <c r="F44" s="74">
        <v>107649.2</v>
      </c>
      <c r="G44" s="75">
        <f>1-(+F44/E44)</f>
        <v>0.93557531121051474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49</v>
      </c>
      <c r="E46" s="74">
        <v>1980328</v>
      </c>
      <c r="F46" s="74">
        <v>206205.76</v>
      </c>
      <c r="G46" s="75">
        <f>1-(+F46/E46)</f>
        <v>0.89587292610113067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518679</v>
      </c>
      <c r="F47" s="74">
        <v>22091.88</v>
      </c>
      <c r="G47" s="75">
        <f>1-(+F47/E47)</f>
        <v>0.95740741383398986</v>
      </c>
      <c r="H47" s="15"/>
    </row>
    <row r="48" spans="1:8" ht="15.75" x14ac:dyDescent="0.25">
      <c r="A48" s="27" t="s">
        <v>37</v>
      </c>
      <c r="B48" s="28"/>
      <c r="C48" s="14"/>
      <c r="D48" s="73">
        <v>23</v>
      </c>
      <c r="E48" s="74">
        <v>2325244.9700000002</v>
      </c>
      <c r="F48" s="74">
        <v>203461.95</v>
      </c>
      <c r="G48" s="75">
        <f>1-(+F48/E48)</f>
        <v>0.91249870330866689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189580</v>
      </c>
      <c r="F50" s="74">
        <v>30990</v>
      </c>
      <c r="G50" s="75">
        <f>1-(+F50/E50)</f>
        <v>0.8365333895980589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307</v>
      </c>
      <c r="E53" s="113">
        <v>26750513.010000002</v>
      </c>
      <c r="F53" s="113">
        <v>3173536.38</v>
      </c>
      <c r="G53" s="75">
        <f>1-(+F53/E53)</f>
        <v>0.88136540114899276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411</v>
      </c>
      <c r="E60" s="82">
        <f>SUM(E44:E59)</f>
        <v>33435275.830000002</v>
      </c>
      <c r="F60" s="82">
        <f>SUM(F44:F59)</f>
        <v>3743935.17</v>
      </c>
      <c r="G60" s="83">
        <f>1-(F60/E60)</f>
        <v>0.88802439707583536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3911442.67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JULY 2023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144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468032</v>
      </c>
      <c r="F15" s="74">
        <v>7672</v>
      </c>
      <c r="G15" s="75">
        <f>F15/E15</f>
        <v>1.6392041569807194E-2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98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511705</v>
      </c>
      <c r="F19" s="74">
        <v>100171</v>
      </c>
      <c r="G19" s="75">
        <f>F19/E19</f>
        <v>0.19575927536373497</v>
      </c>
      <c r="H19" s="66"/>
    </row>
    <row r="20" spans="1:8" ht="15.75" x14ac:dyDescent="0.25">
      <c r="A20" s="93" t="s">
        <v>92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93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105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588218</v>
      </c>
      <c r="F24" s="74">
        <v>154096.5</v>
      </c>
      <c r="G24" s="75">
        <f>F24/E24</f>
        <v>0.26197175196950789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17265</v>
      </c>
      <c r="F26" s="74">
        <v>17265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94</v>
      </c>
      <c r="B29" s="13"/>
      <c r="C29" s="14"/>
      <c r="D29" s="73">
        <v>1</v>
      </c>
      <c r="E29" s="74">
        <v>117169</v>
      </c>
      <c r="F29" s="74">
        <v>39016</v>
      </c>
      <c r="G29" s="75">
        <f>F29/E29</f>
        <v>0.33298910121277814</v>
      </c>
      <c r="H29" s="66"/>
    </row>
    <row r="30" spans="1:8" ht="15.75" x14ac:dyDescent="0.25">
      <c r="A30" s="70" t="s">
        <v>118</v>
      </c>
      <c r="B30" s="13"/>
      <c r="C30" s="14"/>
      <c r="D30" s="73">
        <v>11</v>
      </c>
      <c r="E30" s="74">
        <v>1508979</v>
      </c>
      <c r="F30" s="74">
        <v>340531.5</v>
      </c>
      <c r="G30" s="75">
        <f>F30/E30</f>
        <v>0.22567013855063589</v>
      </c>
      <c r="H30" s="66"/>
    </row>
    <row r="31" spans="1:8" ht="15.75" x14ac:dyDescent="0.25">
      <c r="A31" s="70" t="s">
        <v>125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96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128</v>
      </c>
      <c r="B34" s="13"/>
      <c r="C34" s="14"/>
      <c r="D34" s="73">
        <v>1</v>
      </c>
      <c r="E34" s="74">
        <v>149749</v>
      </c>
      <c r="F34" s="74">
        <v>49145</v>
      </c>
      <c r="G34" s="75">
        <f>F34/E34</f>
        <v>0.32818249203667471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3361117</v>
      </c>
      <c r="F39" s="82">
        <f>SUM(F9:F38)</f>
        <v>707897</v>
      </c>
      <c r="G39" s="83">
        <f>F39/E39</f>
        <v>0.21061361446209698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403647.25</v>
      </c>
      <c r="F44" s="74">
        <v>36941.199999999997</v>
      </c>
      <c r="G44" s="75">
        <f>1-(+F44/E44)</f>
        <v>0.90848147732952478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76</v>
      </c>
      <c r="E46" s="74">
        <v>3641562.25</v>
      </c>
      <c r="F46" s="74">
        <v>337796.67</v>
      </c>
      <c r="G46" s="75">
        <f t="shared" ref="G46:G52" si="0">1-(+F46/E46)</f>
        <v>0.90723852928780768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1347628.25</v>
      </c>
      <c r="F47" s="74">
        <v>74713.75</v>
      </c>
      <c r="G47" s="75">
        <f t="shared" si="0"/>
        <v>0.94455907999850852</v>
      </c>
      <c r="H47" s="66"/>
    </row>
    <row r="48" spans="1:8" ht="15.75" x14ac:dyDescent="0.25">
      <c r="A48" s="27" t="s">
        <v>37</v>
      </c>
      <c r="B48" s="28"/>
      <c r="C48" s="14"/>
      <c r="D48" s="73">
        <v>88</v>
      </c>
      <c r="E48" s="74">
        <v>5025876.8600000003</v>
      </c>
      <c r="F48" s="74">
        <v>493019.82</v>
      </c>
      <c r="G48" s="75">
        <f t="shared" si="0"/>
        <v>0.90190372073700187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8</v>
      </c>
      <c r="E50" s="74">
        <v>1415225</v>
      </c>
      <c r="F50" s="74">
        <v>113950</v>
      </c>
      <c r="G50" s="75">
        <f t="shared" si="0"/>
        <v>0.91948276775777704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585690</v>
      </c>
      <c r="F51" s="74">
        <v>28650</v>
      </c>
      <c r="G51" s="75">
        <f t="shared" si="0"/>
        <v>0.95108333760180297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512550</v>
      </c>
      <c r="F52" s="74">
        <v>60900</v>
      </c>
      <c r="G52" s="75">
        <f t="shared" si="0"/>
        <v>0.88118232367573901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607</v>
      </c>
      <c r="E54" s="74">
        <v>39093604.409999996</v>
      </c>
      <c r="F54" s="74">
        <v>4351081.1500000004</v>
      </c>
      <c r="G54" s="75">
        <f>1-(+F54/E54)</f>
        <v>0.88870094697927082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1213996.97</v>
      </c>
      <c r="F55" s="74">
        <v>78767.240000000005</v>
      </c>
      <c r="G55" s="75">
        <f>1-(+F55/E55)</f>
        <v>0.93511743278897974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833</v>
      </c>
      <c r="E61" s="82">
        <f>SUM(E44:E60)</f>
        <v>53239780.989999995</v>
      </c>
      <c r="F61" s="82">
        <f>SUM(F44:F60)</f>
        <v>5575819.8300000001</v>
      </c>
      <c r="G61" s="83">
        <f>1-(F61/E61)</f>
        <v>0.89526967004151836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6283716.8300000001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8" sqref="B8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82</v>
      </c>
      <c r="B3" s="36"/>
      <c r="C3" s="21"/>
      <c r="D3" s="21"/>
    </row>
    <row r="4" spans="1:4" ht="23.25" x14ac:dyDescent="0.35">
      <c r="A4" s="56" t="str">
        <f>ARG!$A$3</f>
        <v>MONTH ENDED:  JULY 2023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83</v>
      </c>
      <c r="B6" s="126">
        <f>+ARG!$D$39+CARUTHERSVILLE!$D$39+HOLLYWOOD!$D$39+HARKC!$D$39+BALLYSKC!$D$39+AMERKC!$D$39+LAGRANGE!$D$39+AMERSC!$D$39+RIVERCITY!$D$39+HORSESHOE!$D$39+ISLEBV!$D$39+STJO!$D$39+CAPE!$D$39</f>
        <v>410</v>
      </c>
      <c r="C6" s="58"/>
      <c r="D6" s="21"/>
    </row>
    <row r="7" spans="1:4" ht="21.75" thickTop="1" thickBot="1" x14ac:dyDescent="0.35">
      <c r="A7" s="127" t="s">
        <v>84</v>
      </c>
      <c r="B7" s="135">
        <f>+ARG!$E$39+CARUTHERSVILLE!$E$39+HOLLYWOOD!$E$39+HARKC!$E$39+BALLYSKC!$E$39+AMERKC!$E$39+LAGRANGE!$E$39+AMERSC!$E$39+RIVERCITY!$E$39+HORSESHOE!$E$39+ISLEBV!$E$39+STJO!$E$39+CAPE!$E$39</f>
        <v>116425484</v>
      </c>
      <c r="C7" s="58"/>
      <c r="D7" s="21"/>
    </row>
    <row r="8" spans="1:4" ht="21" thickTop="1" x14ac:dyDescent="0.3">
      <c r="A8" s="127" t="s">
        <v>85</v>
      </c>
      <c r="B8" s="135">
        <f>+ARG!$F$39+CARUTHERSVILLE!$F$39+HOLLYWOOD!$F$39+HARKC!$F$39+BALLYSKC!$F$39+AMERKC!$F$39+LAGRANGE!$F$39+AMERSC!$F$39+RIVERCITY!$F$39+HORSESHOE!$F$39+ISLEBV!$F$39+STJO!$F$39+CAPE!$F$39</f>
        <v>23603257.149999999</v>
      </c>
      <c r="C8" s="58"/>
      <c r="D8" s="21"/>
    </row>
    <row r="9" spans="1:4" ht="20.25" x14ac:dyDescent="0.3">
      <c r="A9" s="127" t="s">
        <v>86</v>
      </c>
      <c r="B9" s="115">
        <f>B8/B7</f>
        <v>0.20273273804899963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141</v>
      </c>
      <c r="B11" s="126">
        <f>+AMERSC!$D$50+HOLLYWOOD!$D$53</f>
        <v>12</v>
      </c>
      <c r="C11" s="58"/>
      <c r="D11" s="21"/>
    </row>
    <row r="12" spans="1:4" ht="21.75" thickTop="1" thickBot="1" x14ac:dyDescent="0.35">
      <c r="A12" s="127" t="s">
        <v>142</v>
      </c>
      <c r="B12" s="135">
        <f>AMERSC!$E$50+HOLLYWOOD!$E$53</f>
        <v>3921585</v>
      </c>
      <c r="C12" s="58"/>
      <c r="D12" s="21"/>
    </row>
    <row r="13" spans="1:4" ht="21" thickTop="1" x14ac:dyDescent="0.3">
      <c r="A13" s="127" t="s">
        <v>143</v>
      </c>
      <c r="B13" s="135">
        <f>+AMERSC!$F$50+HOLLYWOOD!$F$53</f>
        <v>179389.2</v>
      </c>
      <c r="C13" s="58"/>
      <c r="D13" s="21"/>
    </row>
    <row r="14" spans="1:4" ht="20.25" x14ac:dyDescent="0.3">
      <c r="A14" s="127" t="s">
        <v>90</v>
      </c>
      <c r="B14" s="115">
        <f>1-(B13/B12)</f>
        <v>0.95425594498142974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87</v>
      </c>
      <c r="B16" s="126">
        <f>+ARG!$D$61+CARUTHERSVILLE!$D$60+HOLLYWOOD!$D$75+HARKC!$D$61+BALLYSKC!$D$62+AMERKC!$D$62+LAGRANGE!$D$60+AMERSC!$D$72+RIVERCITY!$D$61+HORSESHOE!$D$61+ISLEBV!$D$60+STJO!$D$60+CAPE!$D$61</f>
        <v>13596</v>
      </c>
      <c r="C16" s="58"/>
      <c r="D16" s="21"/>
    </row>
    <row r="17" spans="1:4" ht="21.75" thickTop="1" thickBot="1" x14ac:dyDescent="0.35">
      <c r="A17" s="127" t="s">
        <v>88</v>
      </c>
      <c r="B17" s="135">
        <f>+ARG!$E$61+CARUTHERSVILLE!$E$60+HOLLYWOOD!$E$75+HARKC!$E$61+BALLYSKC!$E$62+AMERKC!$E$62+LAGRANGE!$E$60+AMERSC!$E$72+RIVERCITY!$E$61+HORSESHOE!$E$61+ISLEBV!$E$60+STJO!$E$60+CAPE!$E$61</f>
        <v>1490151764.6699998</v>
      </c>
      <c r="C17" s="58"/>
      <c r="D17" s="21"/>
    </row>
    <row r="18" spans="1:4" ht="21" thickTop="1" x14ac:dyDescent="0.3">
      <c r="A18" s="127" t="s">
        <v>89</v>
      </c>
      <c r="B18" s="135">
        <f>+ARG!$F$61+CARUTHERSVILLE!$F$60+HOLLYWOOD!$F$75+HARKC!$F$61+BALLYSKC!$F$62+AMERKC!$F$62+LAGRANGE!$F$60+AMERSC!$F$72+RIVERCITY!$F$61+HORSESHOE!$F$61+ISLEBV!$F$60+STJO!$F$60+CAPE!$F$61</f>
        <v>144688483.59999999</v>
      </c>
      <c r="C18" s="21"/>
      <c r="D18" s="21"/>
    </row>
    <row r="19" spans="1:4" ht="20.25" x14ac:dyDescent="0.3">
      <c r="A19" s="127" t="s">
        <v>90</v>
      </c>
      <c r="B19" s="115">
        <f>1-(B18/B17)</f>
        <v>0.90290352497616788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91</v>
      </c>
      <c r="B21" s="128">
        <f>B18+B8+B13</f>
        <v>168471129.94999999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145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106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404922</v>
      </c>
      <c r="F18" s="74">
        <v>79133</v>
      </c>
      <c r="G18" s="75">
        <f>F18/E18</f>
        <v>0.19542776139602194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72383</v>
      </c>
      <c r="F29" s="74">
        <v>-1151</v>
      </c>
      <c r="G29" s="75">
        <f>F29/E29</f>
        <v>-1.590152383847036E-2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331820</v>
      </c>
      <c r="F30" s="74">
        <v>45756</v>
      </c>
      <c r="G30" s="75">
        <f>F30/E30</f>
        <v>0.13789403893677296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118</v>
      </c>
      <c r="B32" s="13"/>
      <c r="C32" s="14"/>
      <c r="D32" s="73">
        <v>2</v>
      </c>
      <c r="E32" s="74">
        <v>491151</v>
      </c>
      <c r="F32" s="74">
        <v>42584.5</v>
      </c>
      <c r="G32" s="75">
        <f>F32/E32</f>
        <v>8.6703478156412189E-2</v>
      </c>
      <c r="H32" s="15"/>
    </row>
    <row r="33" spans="1:8" ht="15.75" x14ac:dyDescent="0.25">
      <c r="A33" s="70" t="s">
        <v>155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1300276</v>
      </c>
      <c r="F39" s="82">
        <f>SUM(F9:F38)</f>
        <v>166322.5</v>
      </c>
      <c r="G39" s="83">
        <f>F39/E39</f>
        <v>0.12791322765320592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36</v>
      </c>
      <c r="E46" s="74">
        <v>2038684.5</v>
      </c>
      <c r="F46" s="74">
        <v>175293.39</v>
      </c>
      <c r="G46" s="75">
        <f>1-(+F46/E46)</f>
        <v>0.91401642088317248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74">
        <v>317415.5</v>
      </c>
      <c r="F47" s="74">
        <v>26987</v>
      </c>
      <c r="G47" s="75">
        <f>1-(+F47/E47)</f>
        <v>0.91497894715286432</v>
      </c>
      <c r="H47" s="15"/>
    </row>
    <row r="48" spans="1:8" ht="15.75" x14ac:dyDescent="0.25">
      <c r="A48" s="27" t="s">
        <v>37</v>
      </c>
      <c r="B48" s="28"/>
      <c r="C48" s="14"/>
      <c r="D48" s="73">
        <v>25</v>
      </c>
      <c r="E48" s="74">
        <v>2572422</v>
      </c>
      <c r="F48" s="74">
        <v>232744.1</v>
      </c>
      <c r="G48" s="75">
        <f>1-(+F48/E48)</f>
        <v>0.90952335969759235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909250</v>
      </c>
      <c r="F50" s="74">
        <v>57205</v>
      </c>
      <c r="G50" s="75">
        <f>1-(+F50/E50)</f>
        <v>0.93708551003574381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340</v>
      </c>
      <c r="E53" s="74">
        <v>30982679.73</v>
      </c>
      <c r="F53" s="74">
        <v>3216868.16</v>
      </c>
      <c r="G53" s="75">
        <f>1-(+F53/E53)</f>
        <v>0.8961720487693916</v>
      </c>
      <c r="H53" s="15"/>
    </row>
    <row r="54" spans="1:8" ht="15.75" x14ac:dyDescent="0.25">
      <c r="A54" s="29" t="s">
        <v>62</v>
      </c>
      <c r="B54" s="30"/>
      <c r="C54" s="14"/>
      <c r="D54" s="73">
        <v>7</v>
      </c>
      <c r="E54" s="74">
        <v>306422.17</v>
      </c>
      <c r="F54" s="74">
        <v>19505.34</v>
      </c>
      <c r="G54" s="75">
        <f>1-(+F54/E54)</f>
        <v>0.93634488000656091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416</v>
      </c>
      <c r="E60" s="82">
        <f>SUM(E44:E59)</f>
        <v>37126873.900000006</v>
      </c>
      <c r="F60" s="82">
        <f>SUM(F44:F59)</f>
        <v>3728602.99</v>
      </c>
      <c r="G60" s="83">
        <f>1-(F60/E60)</f>
        <v>0.89957131860757067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3894925.49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6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73">
        <v>5</v>
      </c>
      <c r="E9" s="74">
        <v>1010670</v>
      </c>
      <c r="F9" s="74">
        <v>166081</v>
      </c>
      <c r="G9" s="75">
        <f>F9/E9</f>
        <v>0.1643276242492604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104</v>
      </c>
      <c r="B11" s="13"/>
      <c r="C11" s="14"/>
      <c r="D11" s="73">
        <v>5</v>
      </c>
      <c r="E11" s="74">
        <v>1306114</v>
      </c>
      <c r="F11" s="74">
        <v>284451</v>
      </c>
      <c r="G11" s="75">
        <f>F11/E11</f>
        <v>0.21778420566658041</v>
      </c>
      <c r="H11" s="15"/>
    </row>
    <row r="12" spans="1:8" ht="15.75" x14ac:dyDescent="0.25">
      <c r="A12" s="93" t="s">
        <v>67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108</v>
      </c>
      <c r="B13" s="13"/>
      <c r="C13" s="14"/>
      <c r="D13" s="73">
        <v>2</v>
      </c>
      <c r="E13" s="74">
        <v>949375</v>
      </c>
      <c r="F13" s="74">
        <v>303183</v>
      </c>
      <c r="G13" s="75">
        <f>F13/E13</f>
        <v>0.31935009874917708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110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235820</v>
      </c>
      <c r="F17" s="74">
        <v>98551</v>
      </c>
      <c r="G17" s="75">
        <f t="shared" ref="G17:G24" si="0">F17/E17</f>
        <v>0.41790772623187178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1274611</v>
      </c>
      <c r="F18" s="74">
        <v>417557</v>
      </c>
      <c r="G18" s="75">
        <f t="shared" si="0"/>
        <v>0.32759563506042233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73">
        <v>4</v>
      </c>
      <c r="E21" s="74">
        <v>8421275</v>
      </c>
      <c r="F21" s="74">
        <v>1339660.5</v>
      </c>
      <c r="G21" s="75">
        <f t="shared" si="0"/>
        <v>0.15908048365597846</v>
      </c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74">
        <v>759942</v>
      </c>
      <c r="F22" s="74">
        <v>221484</v>
      </c>
      <c r="G22" s="75">
        <f t="shared" si="0"/>
        <v>0.29144855791626201</v>
      </c>
      <c r="H22" s="15"/>
    </row>
    <row r="23" spans="1:8" ht="15.75" x14ac:dyDescent="0.25">
      <c r="A23" s="94" t="s">
        <v>20</v>
      </c>
      <c r="B23" s="13"/>
      <c r="C23" s="14"/>
      <c r="D23" s="73">
        <v>4</v>
      </c>
      <c r="E23" s="74">
        <v>786328</v>
      </c>
      <c r="F23" s="74">
        <v>239811</v>
      </c>
      <c r="G23" s="75">
        <f t="shared" si="0"/>
        <v>0.30497578618591731</v>
      </c>
      <c r="H23" s="15"/>
    </row>
    <row r="24" spans="1:8" ht="15.75" x14ac:dyDescent="0.25">
      <c r="A24" s="94" t="s">
        <v>21</v>
      </c>
      <c r="B24" s="13"/>
      <c r="C24" s="14"/>
      <c r="D24" s="73">
        <v>20</v>
      </c>
      <c r="E24" s="74">
        <v>236075</v>
      </c>
      <c r="F24" s="74">
        <v>236075</v>
      </c>
      <c r="G24" s="75">
        <f t="shared" si="0"/>
        <v>1</v>
      </c>
      <c r="H24" s="15"/>
    </row>
    <row r="25" spans="1:8" ht="15.75" x14ac:dyDescent="0.25">
      <c r="A25" s="70" t="s">
        <v>22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73"/>
      <c r="E26" s="74">
        <v>63618</v>
      </c>
      <c r="F26" s="74">
        <v>10868</v>
      </c>
      <c r="G26" s="75">
        <f>F26/E26</f>
        <v>0.17083215442170455</v>
      </c>
      <c r="H26" s="15"/>
    </row>
    <row r="27" spans="1:8" ht="15.75" x14ac:dyDescent="0.25">
      <c r="A27" s="93" t="s">
        <v>123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24</v>
      </c>
      <c r="B28" s="13"/>
      <c r="C28" s="14"/>
      <c r="D28" s="73">
        <v>1</v>
      </c>
      <c r="E28" s="74">
        <v>106107</v>
      </c>
      <c r="F28" s="74">
        <v>44153</v>
      </c>
      <c r="G28" s="75">
        <f>F28/E28</f>
        <v>0.41611769251793002</v>
      </c>
      <c r="H28" s="15"/>
    </row>
    <row r="29" spans="1:8" ht="15.75" x14ac:dyDescent="0.25">
      <c r="A29" s="70" t="s">
        <v>119</v>
      </c>
      <c r="B29" s="13"/>
      <c r="C29" s="14"/>
      <c r="D29" s="73">
        <v>1</v>
      </c>
      <c r="E29" s="74">
        <v>79865</v>
      </c>
      <c r="F29" s="74">
        <v>1571.5</v>
      </c>
      <c r="G29" s="75">
        <f>F29/E29</f>
        <v>1.9676954861328491E-2</v>
      </c>
      <c r="H29" s="15"/>
    </row>
    <row r="30" spans="1:8" ht="15.75" x14ac:dyDescent="0.25">
      <c r="A30" s="70" t="s">
        <v>124</v>
      </c>
      <c r="B30" s="13"/>
      <c r="C30" s="14"/>
      <c r="D30" s="73"/>
      <c r="E30" s="76"/>
      <c r="F30" s="74"/>
      <c r="G30" s="75"/>
      <c r="H30" s="15"/>
    </row>
    <row r="31" spans="1:8" ht="15.75" x14ac:dyDescent="0.25">
      <c r="A31" s="70" t="s">
        <v>151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58</v>
      </c>
      <c r="B32" s="13"/>
      <c r="C32" s="14"/>
      <c r="D32" s="73">
        <v>13</v>
      </c>
      <c r="E32" s="76">
        <v>1634684</v>
      </c>
      <c r="F32" s="76">
        <v>260624.5</v>
      </c>
      <c r="G32" s="75">
        <f>F32/E32</f>
        <v>0.15943417810414734</v>
      </c>
      <c r="H32" s="15"/>
    </row>
    <row r="33" spans="1:8" ht="15.75" x14ac:dyDescent="0.25">
      <c r="A33" s="93" t="s">
        <v>148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93" t="s">
        <v>98</v>
      </c>
      <c r="B34" s="13"/>
      <c r="C34" s="14"/>
      <c r="D34" s="73">
        <v>1</v>
      </c>
      <c r="E34" s="74">
        <v>386752</v>
      </c>
      <c r="F34" s="74">
        <v>108191.5</v>
      </c>
      <c r="G34" s="75">
        <f>F34/E34</f>
        <v>0.27974386687075958</v>
      </c>
      <c r="H34" s="15"/>
    </row>
    <row r="35" spans="1:8" x14ac:dyDescent="0.2">
      <c r="A35" s="16" t="s">
        <v>28</v>
      </c>
      <c r="B35" s="13"/>
      <c r="C35" s="14"/>
      <c r="D35" s="77"/>
      <c r="E35" s="78">
        <v>414090</v>
      </c>
      <c r="F35" s="74">
        <v>71054</v>
      </c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61</v>
      </c>
      <c r="E39" s="82">
        <f>SUM(E9:E38)</f>
        <v>17665326</v>
      </c>
      <c r="F39" s="82">
        <f>SUM(F9:F38)</f>
        <v>3803316</v>
      </c>
      <c r="G39" s="83">
        <f>F39/E39</f>
        <v>0.21529837603902696</v>
      </c>
      <c r="H39" s="2"/>
    </row>
    <row r="40" spans="1:8" ht="15.75" x14ac:dyDescent="0.25">
      <c r="A40" s="22"/>
      <c r="B40" s="22"/>
      <c r="C40" s="24"/>
      <c r="D40" s="122"/>
      <c r="E40" s="123"/>
      <c r="F40" s="123"/>
      <c r="G40" s="124"/>
      <c r="H40" s="2"/>
    </row>
    <row r="41" spans="1:8" ht="18" hidden="1" x14ac:dyDescent="0.25">
      <c r="A41" s="23" t="s">
        <v>138</v>
      </c>
      <c r="B41" s="24"/>
      <c r="C41" s="24"/>
      <c r="D41" s="25"/>
      <c r="E41" s="87"/>
      <c r="F41" s="88"/>
      <c r="G41" s="107"/>
      <c r="H41" s="2"/>
    </row>
    <row r="42" spans="1:8" ht="15.75" hidden="1" x14ac:dyDescent="0.25">
      <c r="A42" s="26"/>
      <c r="B42" s="26"/>
      <c r="C42" s="26"/>
      <c r="D42" s="89"/>
      <c r="E42" s="25" t="s">
        <v>147</v>
      </c>
      <c r="F42" s="25" t="s">
        <v>147</v>
      </c>
      <c r="G42" s="108" t="s">
        <v>5</v>
      </c>
      <c r="H42" s="2"/>
    </row>
    <row r="43" spans="1:8" ht="15.75" hidden="1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9" t="s">
        <v>135</v>
      </c>
      <c r="H43" s="2"/>
    </row>
    <row r="44" spans="1:8" ht="15.75" hidden="1" x14ac:dyDescent="0.25">
      <c r="A44" s="27" t="s">
        <v>10</v>
      </c>
      <c r="B44" s="28"/>
      <c r="C44" s="14"/>
      <c r="D44" s="73"/>
      <c r="E44" s="111"/>
      <c r="F44" s="74"/>
      <c r="G44" s="104"/>
      <c r="H44" s="2"/>
    </row>
    <row r="45" spans="1:8" ht="15.75" hidden="1" x14ac:dyDescent="0.25">
      <c r="A45" s="27"/>
      <c r="B45" s="28"/>
      <c r="C45" s="14"/>
      <c r="D45" s="73"/>
      <c r="E45" s="111"/>
      <c r="F45" s="74"/>
      <c r="G45" s="104"/>
      <c r="H45" s="2"/>
    </row>
    <row r="46" spans="1:8" ht="15.75" hidden="1" x14ac:dyDescent="0.25">
      <c r="A46" s="27"/>
      <c r="B46" s="28"/>
      <c r="C46" s="14"/>
      <c r="D46" s="73"/>
      <c r="E46" s="111"/>
      <c r="F46" s="74"/>
      <c r="G46" s="104"/>
      <c r="H46" s="2"/>
    </row>
    <row r="47" spans="1:8" ht="15.75" hidden="1" x14ac:dyDescent="0.25">
      <c r="A47" s="27"/>
      <c r="B47" s="28"/>
      <c r="C47" s="14"/>
      <c r="D47" s="73"/>
      <c r="E47" s="111"/>
      <c r="F47" s="74"/>
      <c r="G47" s="104"/>
      <c r="H47" s="2"/>
    </row>
    <row r="48" spans="1:8" ht="15.75" hidden="1" x14ac:dyDescent="0.25">
      <c r="A48" s="27"/>
      <c r="B48" s="28"/>
      <c r="C48" s="14"/>
      <c r="D48" s="73"/>
      <c r="E48" s="111"/>
      <c r="F48" s="74"/>
      <c r="G48" s="104"/>
      <c r="H48" s="2"/>
    </row>
    <row r="49" spans="1:8" hidden="1" x14ac:dyDescent="0.2">
      <c r="A49" s="16" t="s">
        <v>139</v>
      </c>
      <c r="B49" s="30"/>
      <c r="C49" s="14"/>
      <c r="D49" s="77"/>
      <c r="E49" s="96"/>
      <c r="F49" s="74"/>
      <c r="G49" s="105"/>
      <c r="H49" s="2"/>
    </row>
    <row r="50" spans="1:8" hidden="1" x14ac:dyDescent="0.2">
      <c r="A50" s="16" t="s">
        <v>44</v>
      </c>
      <c r="B50" s="28"/>
      <c r="C50" s="14"/>
      <c r="D50" s="77"/>
      <c r="E50" s="95"/>
      <c r="F50" s="74"/>
      <c r="G50" s="105"/>
      <c r="H50" s="2"/>
    </row>
    <row r="51" spans="1:8" hidden="1" x14ac:dyDescent="0.2">
      <c r="A51" s="16" t="s">
        <v>30</v>
      </c>
      <c r="B51" s="28"/>
      <c r="C51" s="14"/>
      <c r="D51" s="77"/>
      <c r="E51" s="95"/>
      <c r="F51" s="74"/>
      <c r="G51" s="105"/>
      <c r="H51" s="2"/>
    </row>
    <row r="52" spans="1:8" ht="15.75" hidden="1" x14ac:dyDescent="0.25">
      <c r="A52" s="32"/>
      <c r="B52" s="18"/>
      <c r="C52" s="14"/>
      <c r="D52" s="77"/>
      <c r="E52" s="80"/>
      <c r="F52" s="80"/>
      <c r="G52" s="105"/>
      <c r="H52" s="2"/>
    </row>
    <row r="53" spans="1:8" ht="15.75" hidden="1" x14ac:dyDescent="0.25">
      <c r="A53" s="20" t="s">
        <v>140</v>
      </c>
      <c r="B53" s="20"/>
      <c r="C53" s="21"/>
      <c r="D53" s="138">
        <f>SUM(D44:D49)</f>
        <v>0</v>
      </c>
      <c r="E53" s="139">
        <f>SUM(E44:E52)</f>
        <v>0</v>
      </c>
      <c r="F53" s="139">
        <f>SUM(F44:F52)</f>
        <v>0</v>
      </c>
      <c r="G53" s="110"/>
      <c r="H53" s="2"/>
    </row>
    <row r="54" spans="1:8" ht="15.75" hidden="1" x14ac:dyDescent="0.25">
      <c r="A54" s="22"/>
      <c r="B54" s="22"/>
      <c r="C54" s="24"/>
      <c r="D54" s="122"/>
      <c r="E54" s="123"/>
      <c r="F54" s="123"/>
      <c r="G54" s="124"/>
      <c r="H54" s="2"/>
    </row>
    <row r="55" spans="1:8" ht="18" x14ac:dyDescent="0.25">
      <c r="A55" s="23" t="s">
        <v>32</v>
      </c>
      <c r="B55" s="24"/>
      <c r="C55" s="26"/>
      <c r="D55" s="25"/>
      <c r="E55" s="87"/>
      <c r="F55" s="88"/>
      <c r="G55" s="88"/>
      <c r="H55" s="2"/>
    </row>
    <row r="56" spans="1:8" ht="15.75" x14ac:dyDescent="0.25">
      <c r="A56" s="26"/>
      <c r="B56" s="26"/>
      <c r="C56" s="26"/>
      <c r="D56" s="89"/>
      <c r="E56" s="25" t="s">
        <v>133</v>
      </c>
      <c r="F56" s="25" t="s">
        <v>133</v>
      </c>
      <c r="G56" s="25" t="s">
        <v>5</v>
      </c>
      <c r="H56" s="2"/>
    </row>
    <row r="57" spans="1:8" ht="15.75" x14ac:dyDescent="0.25">
      <c r="A57" s="26"/>
      <c r="B57" s="26"/>
      <c r="C57" s="14"/>
      <c r="D57" s="89" t="s">
        <v>6</v>
      </c>
      <c r="E57" s="90" t="s">
        <v>134</v>
      </c>
      <c r="F57" s="88" t="s">
        <v>8</v>
      </c>
      <c r="G57" s="88" t="s">
        <v>135</v>
      </c>
      <c r="H57" s="15"/>
    </row>
    <row r="58" spans="1:8" ht="15.75" x14ac:dyDescent="0.25">
      <c r="A58" s="27" t="s">
        <v>33</v>
      </c>
      <c r="B58" s="28"/>
      <c r="C58" s="14"/>
      <c r="D58" s="73">
        <v>186</v>
      </c>
      <c r="E58" s="74">
        <v>33837975.770000003</v>
      </c>
      <c r="F58" s="74">
        <v>1926596.54</v>
      </c>
      <c r="G58" s="75">
        <f t="shared" ref="G58:G64" si="1">1-(+F58/E58)</f>
        <v>0.94306407235777745</v>
      </c>
      <c r="H58" s="15"/>
    </row>
    <row r="59" spans="1:8" ht="15.75" x14ac:dyDescent="0.25">
      <c r="A59" s="27" t="s">
        <v>34</v>
      </c>
      <c r="B59" s="28"/>
      <c r="C59" s="14"/>
      <c r="D59" s="73">
        <v>4</v>
      </c>
      <c r="E59" s="74">
        <v>4004981.3</v>
      </c>
      <c r="F59" s="74">
        <v>479781.25</v>
      </c>
      <c r="G59" s="75">
        <f t="shared" si="1"/>
        <v>0.88020387261233901</v>
      </c>
      <c r="H59" s="15"/>
    </row>
    <row r="60" spans="1:8" ht="15.75" x14ac:dyDescent="0.25">
      <c r="A60" s="27" t="s">
        <v>35</v>
      </c>
      <c r="B60" s="28"/>
      <c r="C60" s="14"/>
      <c r="D60" s="73">
        <v>231</v>
      </c>
      <c r="E60" s="74">
        <v>19987514.75</v>
      </c>
      <c r="F60" s="74">
        <v>1211937.1200000001</v>
      </c>
      <c r="G60" s="75">
        <f t="shared" si="1"/>
        <v>0.93936529202561314</v>
      </c>
      <c r="H60" s="15"/>
    </row>
    <row r="61" spans="1:8" ht="15.75" x14ac:dyDescent="0.25">
      <c r="A61" s="27" t="s">
        <v>36</v>
      </c>
      <c r="B61" s="28"/>
      <c r="C61" s="14"/>
      <c r="D61" s="73">
        <v>1</v>
      </c>
      <c r="E61" s="74">
        <v>384765.5</v>
      </c>
      <c r="F61" s="74">
        <v>12116.5</v>
      </c>
      <c r="G61" s="75">
        <f t="shared" si="1"/>
        <v>0.96850939078477671</v>
      </c>
      <c r="H61" s="15"/>
    </row>
    <row r="62" spans="1:8" ht="15.75" x14ac:dyDescent="0.25">
      <c r="A62" s="27" t="s">
        <v>37</v>
      </c>
      <c r="B62" s="28"/>
      <c r="C62" s="14"/>
      <c r="D62" s="73">
        <v>130</v>
      </c>
      <c r="E62" s="74">
        <v>18606264.670000002</v>
      </c>
      <c r="F62" s="74">
        <v>942953.68</v>
      </c>
      <c r="G62" s="75">
        <f t="shared" si="1"/>
        <v>0.94932063491924945</v>
      </c>
      <c r="H62" s="15"/>
    </row>
    <row r="63" spans="1:8" ht="15.75" x14ac:dyDescent="0.25">
      <c r="A63" s="27" t="s">
        <v>38</v>
      </c>
      <c r="B63" s="28"/>
      <c r="C63" s="14"/>
      <c r="D63" s="73">
        <v>3</v>
      </c>
      <c r="E63" s="74">
        <v>141964</v>
      </c>
      <c r="F63" s="74">
        <v>10380</v>
      </c>
      <c r="G63" s="75">
        <f t="shared" si="1"/>
        <v>0.92688287171395567</v>
      </c>
      <c r="H63" s="15"/>
    </row>
    <row r="64" spans="1:8" ht="15.75" x14ac:dyDescent="0.25">
      <c r="A64" s="27" t="s">
        <v>39</v>
      </c>
      <c r="B64" s="28"/>
      <c r="C64" s="14"/>
      <c r="D64" s="73">
        <v>23</v>
      </c>
      <c r="E64" s="74">
        <v>1879035</v>
      </c>
      <c r="F64" s="74">
        <v>224173.8</v>
      </c>
      <c r="G64" s="75">
        <f t="shared" si="1"/>
        <v>0.88069737923987579</v>
      </c>
      <c r="H64" s="15"/>
    </row>
    <row r="65" spans="1:8" ht="15.75" x14ac:dyDescent="0.25">
      <c r="A65" s="27" t="s">
        <v>40</v>
      </c>
      <c r="B65" s="28"/>
      <c r="C65" s="14"/>
      <c r="D65" s="73"/>
      <c r="E65" s="74"/>
      <c r="F65" s="74"/>
      <c r="G65" s="75"/>
      <c r="H65" s="15"/>
    </row>
    <row r="66" spans="1:8" ht="15.75" x14ac:dyDescent="0.25">
      <c r="A66" s="27" t="s">
        <v>41</v>
      </c>
      <c r="B66" s="28"/>
      <c r="C66" s="14"/>
      <c r="D66" s="73">
        <v>4</v>
      </c>
      <c r="E66" s="74">
        <v>367500</v>
      </c>
      <c r="F66" s="74">
        <v>27125</v>
      </c>
      <c r="G66" s="75">
        <f>1-(+F66/E66)</f>
        <v>0.92619047619047623</v>
      </c>
      <c r="H66" s="15"/>
    </row>
    <row r="67" spans="1:8" ht="15.75" x14ac:dyDescent="0.25">
      <c r="A67" s="29" t="s">
        <v>60</v>
      </c>
      <c r="B67" s="30"/>
      <c r="C67" s="14"/>
      <c r="D67" s="73">
        <v>2</v>
      </c>
      <c r="E67" s="74">
        <v>181000</v>
      </c>
      <c r="F67" s="74">
        <v>-6300</v>
      </c>
      <c r="G67" s="75">
        <f>1-(+F67/E67)</f>
        <v>1.0348066298342542</v>
      </c>
      <c r="H67" s="15"/>
    </row>
    <row r="68" spans="1:8" ht="15.75" x14ac:dyDescent="0.25">
      <c r="A68" s="27" t="s">
        <v>61</v>
      </c>
      <c r="B68" s="30"/>
      <c r="C68" s="14"/>
      <c r="D68" s="73">
        <v>1062</v>
      </c>
      <c r="E68" s="74">
        <v>124261068.37</v>
      </c>
      <c r="F68" s="74">
        <v>13627904.689999999</v>
      </c>
      <c r="G68" s="75">
        <f>1-(+F68/E68)</f>
        <v>0.89032844422823143</v>
      </c>
      <c r="H68" s="15"/>
    </row>
    <row r="69" spans="1:8" ht="15.75" x14ac:dyDescent="0.25">
      <c r="A69" s="27" t="s">
        <v>62</v>
      </c>
      <c r="B69" s="30"/>
      <c r="C69" s="14"/>
      <c r="D69" s="73"/>
      <c r="E69" s="74"/>
      <c r="F69" s="74"/>
      <c r="G69" s="75"/>
      <c r="H69" s="15"/>
    </row>
    <row r="70" spans="1:8" x14ac:dyDescent="0.2">
      <c r="A70" s="31" t="s">
        <v>42</v>
      </c>
      <c r="B70" s="30"/>
      <c r="C70" s="14"/>
      <c r="D70" s="77"/>
      <c r="E70" s="96"/>
      <c r="F70" s="74"/>
      <c r="G70" s="79"/>
      <c r="H70" s="15"/>
    </row>
    <row r="71" spans="1:8" x14ac:dyDescent="0.2">
      <c r="A71" s="16" t="s">
        <v>43</v>
      </c>
      <c r="B71" s="28"/>
      <c r="C71" s="14"/>
      <c r="D71" s="77"/>
      <c r="E71" s="96"/>
      <c r="F71" s="74"/>
      <c r="G71" s="79"/>
      <c r="H71" s="15"/>
    </row>
    <row r="72" spans="1:8" x14ac:dyDescent="0.2">
      <c r="A72" s="16" t="s">
        <v>44</v>
      </c>
      <c r="B72" s="28"/>
      <c r="C72" s="14"/>
      <c r="D72" s="77"/>
      <c r="E72" s="78"/>
      <c r="F72" s="74"/>
      <c r="G72" s="79"/>
      <c r="H72" s="15"/>
    </row>
    <row r="73" spans="1:8" x14ac:dyDescent="0.2">
      <c r="A73" s="16" t="s">
        <v>30</v>
      </c>
      <c r="B73" s="28"/>
      <c r="C73" s="14"/>
      <c r="D73" s="77"/>
      <c r="E73" s="78"/>
      <c r="F73" s="76"/>
      <c r="G73" s="79"/>
      <c r="H73" s="15"/>
    </row>
    <row r="74" spans="1:8" ht="15.75" x14ac:dyDescent="0.25">
      <c r="A74" s="32"/>
      <c r="B74" s="18"/>
      <c r="C74" s="21"/>
      <c r="D74" s="77"/>
      <c r="E74" s="80"/>
      <c r="F74" s="80"/>
      <c r="G74" s="79"/>
      <c r="H74" s="15"/>
    </row>
    <row r="75" spans="1:8" ht="15.75" x14ac:dyDescent="0.25">
      <c r="A75" s="20" t="s">
        <v>45</v>
      </c>
      <c r="B75" s="20"/>
      <c r="C75" s="33"/>
      <c r="D75" s="81">
        <f>SUM(D58:D71)</f>
        <v>1646</v>
      </c>
      <c r="E75" s="82">
        <f>SUM(E58:E74)</f>
        <v>203652069.36000001</v>
      </c>
      <c r="F75" s="82">
        <f>SUM(F58:F74)</f>
        <v>18456668.579999998</v>
      </c>
      <c r="G75" s="83">
        <f>1-(+F75/E75)</f>
        <v>0.90937156377540285</v>
      </c>
      <c r="H75" s="2"/>
    </row>
    <row r="76" spans="1:8" ht="18" x14ac:dyDescent="0.25">
      <c r="A76" s="33"/>
      <c r="B76" s="33"/>
      <c r="C76" s="36"/>
      <c r="D76" s="91"/>
      <c r="E76" s="92"/>
      <c r="F76" s="34"/>
      <c r="G76" s="34"/>
      <c r="H76" s="2"/>
    </row>
    <row r="77" spans="1:8" ht="18" x14ac:dyDescent="0.25">
      <c r="A77" s="35" t="s">
        <v>46</v>
      </c>
      <c r="B77" s="36"/>
      <c r="C77" s="39"/>
      <c r="D77" s="36"/>
      <c r="E77" s="36"/>
      <c r="F77" s="37">
        <f>F75+F39+F53</f>
        <v>22259984.579999998</v>
      </c>
      <c r="G77" s="36"/>
      <c r="H77" s="2"/>
    </row>
    <row r="78" spans="1:8" ht="8.25" customHeight="1" x14ac:dyDescent="0.25">
      <c r="A78" s="35"/>
      <c r="B78" s="36"/>
      <c r="C78" s="39"/>
      <c r="D78" s="36"/>
      <c r="E78" s="36"/>
      <c r="F78" s="37"/>
      <c r="G78" s="36"/>
      <c r="H78" s="2"/>
    </row>
    <row r="79" spans="1:8" ht="15.75" x14ac:dyDescent="0.25">
      <c r="A79" s="4" t="s">
        <v>47</v>
      </c>
      <c r="B79" s="40"/>
      <c r="C79" s="40"/>
      <c r="D79" s="40"/>
      <c r="E79" s="40"/>
      <c r="F79" s="41"/>
      <c r="G79" s="40"/>
      <c r="H79" s="2"/>
    </row>
    <row r="80" spans="1:8" ht="15.75" x14ac:dyDescent="0.25">
      <c r="A80" s="4" t="s">
        <v>48</v>
      </c>
      <c r="B80" s="40"/>
      <c r="C80" s="40"/>
      <c r="D80" s="40"/>
      <c r="E80" s="40"/>
      <c r="F80" s="41"/>
      <c r="G80" s="40"/>
      <c r="H80" s="2"/>
    </row>
    <row r="81" spans="1:8" ht="15.75" x14ac:dyDescent="0.25">
      <c r="A81" s="4" t="s">
        <v>49</v>
      </c>
      <c r="B81" s="40"/>
      <c r="C81" s="40"/>
      <c r="D81" s="40"/>
      <c r="E81" s="40"/>
      <c r="F81" s="41"/>
      <c r="G81" s="40"/>
      <c r="H81" s="2"/>
    </row>
    <row r="82" spans="1:8" ht="15.75" x14ac:dyDescent="0.25">
      <c r="A82" s="4"/>
      <c r="B82" s="40"/>
      <c r="C82" s="40"/>
      <c r="D82" s="40"/>
      <c r="E82" s="40"/>
      <c r="F82" s="41"/>
      <c r="G82" s="40"/>
      <c r="H82" s="2"/>
    </row>
    <row r="83" spans="1:8" ht="18" x14ac:dyDescent="0.25">
      <c r="A83" s="42" t="s">
        <v>50</v>
      </c>
      <c r="B83" s="39"/>
      <c r="C83" s="39"/>
      <c r="D83" s="39"/>
      <c r="E83" s="39"/>
      <c r="F83" s="37"/>
      <c r="G83" s="39"/>
      <c r="H83" s="2"/>
    </row>
    <row r="84" spans="1:8" ht="18" x14ac:dyDescent="0.25">
      <c r="A84" s="43"/>
      <c r="B84" s="39"/>
      <c r="C84" s="39"/>
      <c r="D84" s="39"/>
      <c r="E84" s="37"/>
      <c r="F84" s="2"/>
      <c r="G84" s="2"/>
      <c r="H84" s="2"/>
    </row>
    <row r="85" spans="1:8" ht="18" x14ac:dyDescent="0.25">
      <c r="A85" s="116"/>
      <c r="B85" s="117"/>
      <c r="C85" s="117"/>
      <c r="D85" s="117"/>
      <c r="E85" s="44"/>
      <c r="F85" s="2"/>
      <c r="G85" s="2"/>
      <c r="H85" s="2"/>
    </row>
    <row r="86" spans="1:8" ht="18" x14ac:dyDescent="0.25">
      <c r="A86" s="43"/>
      <c r="B86" s="39"/>
      <c r="C86" s="39"/>
      <c r="D86" s="39"/>
      <c r="E86" s="45"/>
      <c r="F86" s="2"/>
      <c r="G86" s="2"/>
      <c r="H86" s="2"/>
    </row>
    <row r="87" spans="1:8" ht="18" x14ac:dyDescent="0.25">
      <c r="A87" s="43"/>
      <c r="B87" s="39"/>
      <c r="C87" s="39"/>
      <c r="D87" s="39"/>
      <c r="E87" s="46"/>
      <c r="F87" s="2"/>
      <c r="G87" s="2"/>
      <c r="H87" s="2"/>
    </row>
    <row r="88" spans="1:8" ht="18" x14ac:dyDescent="0.25">
      <c r="A88" s="43"/>
      <c r="B88" s="39"/>
      <c r="C88" s="39"/>
      <c r="D88" s="39"/>
      <c r="E88" s="37"/>
      <c r="F88" s="2"/>
      <c r="G88" s="2"/>
      <c r="H88" s="2"/>
    </row>
    <row r="89" spans="1:8" ht="18" x14ac:dyDescent="0.25">
      <c r="A89" s="43"/>
      <c r="B89" s="39"/>
      <c r="C89" s="39"/>
      <c r="D89" s="39"/>
      <c r="E89" s="37"/>
      <c r="F89" s="2"/>
      <c r="G89" s="2"/>
      <c r="H89" s="2"/>
    </row>
    <row r="90" spans="1:8" ht="18" x14ac:dyDescent="0.25">
      <c r="A90" s="43"/>
      <c r="B90" s="39"/>
      <c r="C90" s="39"/>
      <c r="D90" s="39"/>
      <c r="E90" s="44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5"/>
      <c r="F92" s="2"/>
      <c r="G92" s="2"/>
      <c r="H92" s="2"/>
    </row>
    <row r="93" spans="1:8" ht="18" x14ac:dyDescent="0.25">
      <c r="A93" s="43"/>
      <c r="B93" s="39"/>
      <c r="C93" s="39"/>
      <c r="D93" s="39"/>
      <c r="E93" s="45"/>
      <c r="F93" s="2"/>
      <c r="G93" s="2"/>
      <c r="H93" s="2"/>
    </row>
    <row r="94" spans="1:8" ht="18" x14ac:dyDescent="0.25">
      <c r="A94" s="43"/>
      <c r="B94" s="39"/>
      <c r="C94" s="39"/>
      <c r="D94" s="39"/>
      <c r="E94" s="47"/>
      <c r="F94" s="2"/>
      <c r="G94" s="2"/>
      <c r="H94" s="2"/>
    </row>
    <row r="95" spans="1:8" ht="18" x14ac:dyDescent="0.25">
      <c r="A95" s="43"/>
      <c r="B95" s="39"/>
      <c r="C95" s="39"/>
      <c r="D95" s="39"/>
      <c r="E95" s="39"/>
      <c r="F95" s="2"/>
      <c r="G95" s="2"/>
      <c r="H95" s="2"/>
    </row>
    <row r="96" spans="1:8" ht="15.75" x14ac:dyDescent="0.25">
      <c r="A96" s="48"/>
      <c r="B96" s="2"/>
      <c r="C96" s="2"/>
      <c r="D96" s="2"/>
      <c r="E96" s="2"/>
      <c r="F96" s="2"/>
      <c r="G96" s="2"/>
      <c r="H96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9</v>
      </c>
      <c r="E10" s="99">
        <v>2142153</v>
      </c>
      <c r="F10" s="74">
        <v>473853.5</v>
      </c>
      <c r="G10" s="100">
        <f t="shared" ref="G10:G22" si="0">F10/E10</f>
        <v>0.22120432107323801</v>
      </c>
      <c r="H10" s="15"/>
    </row>
    <row r="11" spans="1:8" ht="15.75" x14ac:dyDescent="0.25">
      <c r="A11" s="93" t="s">
        <v>104</v>
      </c>
      <c r="B11" s="13"/>
      <c r="C11" s="14"/>
      <c r="D11" s="73">
        <v>10</v>
      </c>
      <c r="E11" s="99">
        <v>1285022</v>
      </c>
      <c r="F11" s="74">
        <v>328237.5</v>
      </c>
      <c r="G11" s="100">
        <f t="shared" si="0"/>
        <v>0.25543337001234218</v>
      </c>
      <c r="H11" s="15"/>
    </row>
    <row r="12" spans="1:8" ht="15.75" x14ac:dyDescent="0.25">
      <c r="A12" s="93" t="s">
        <v>67</v>
      </c>
      <c r="B12" s="13"/>
      <c r="C12" s="14"/>
      <c r="D12" s="73"/>
      <c r="E12" s="99"/>
      <c r="F12" s="74"/>
      <c r="G12" s="100"/>
      <c r="H12" s="15"/>
    </row>
    <row r="13" spans="1:8" ht="15.75" x14ac:dyDescent="0.25">
      <c r="A13" s="93" t="s">
        <v>108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1</v>
      </c>
      <c r="E14" s="99">
        <v>375149</v>
      </c>
      <c r="F14" s="74">
        <v>160250.5</v>
      </c>
      <c r="G14" s="100">
        <f t="shared" si="0"/>
        <v>0.4271649397972539</v>
      </c>
      <c r="H14" s="15"/>
    </row>
    <row r="15" spans="1:8" ht="15.75" x14ac:dyDescent="0.25">
      <c r="A15" s="93" t="s">
        <v>110</v>
      </c>
      <c r="B15" s="13"/>
      <c r="C15" s="14"/>
      <c r="D15" s="73">
        <v>1</v>
      </c>
      <c r="E15" s="99">
        <v>156559</v>
      </c>
      <c r="F15" s="74">
        <v>35404.5</v>
      </c>
      <c r="G15" s="100">
        <f t="shared" si="0"/>
        <v>0.22614158240663265</v>
      </c>
      <c r="H15" s="15"/>
    </row>
    <row r="16" spans="1:8" ht="15.75" x14ac:dyDescent="0.25">
      <c r="A16" s="93" t="s">
        <v>10</v>
      </c>
      <c r="B16" s="13"/>
      <c r="C16" s="14"/>
      <c r="D16" s="73">
        <v>2</v>
      </c>
      <c r="E16" s="99">
        <v>600</v>
      </c>
      <c r="F16" s="74">
        <v>-2710</v>
      </c>
      <c r="G16" s="100">
        <f t="shared" si="0"/>
        <v>-4.5166666666666666</v>
      </c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99">
        <v>636748</v>
      </c>
      <c r="F17" s="74">
        <v>142405.5</v>
      </c>
      <c r="G17" s="75">
        <f t="shared" si="0"/>
        <v>0.22364498985469919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99">
        <v>1467912</v>
      </c>
      <c r="F18" s="74">
        <v>439181.5</v>
      </c>
      <c r="G18" s="100">
        <f t="shared" si="0"/>
        <v>0.29918789409719382</v>
      </c>
      <c r="H18" s="15"/>
    </row>
    <row r="19" spans="1:8" ht="15.75" x14ac:dyDescent="0.25">
      <c r="A19" s="93" t="s">
        <v>54</v>
      </c>
      <c r="B19" s="13"/>
      <c r="C19" s="14"/>
      <c r="D19" s="73">
        <v>2</v>
      </c>
      <c r="E19" s="99">
        <v>482580</v>
      </c>
      <c r="F19" s="74">
        <v>97485.5</v>
      </c>
      <c r="G19" s="75">
        <f t="shared" si="0"/>
        <v>0.20200899332753119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73">
        <v>7</v>
      </c>
      <c r="E21" s="99">
        <v>3281008</v>
      </c>
      <c r="F21" s="74">
        <v>818406.5</v>
      </c>
      <c r="G21" s="75">
        <f t="shared" si="0"/>
        <v>0.24943752042055367</v>
      </c>
      <c r="H21" s="15"/>
    </row>
    <row r="22" spans="1:8" ht="15.75" x14ac:dyDescent="0.25">
      <c r="A22" s="93" t="s">
        <v>56</v>
      </c>
      <c r="B22" s="13"/>
      <c r="C22" s="14"/>
      <c r="D22" s="73">
        <v>3</v>
      </c>
      <c r="E22" s="99">
        <v>1132591</v>
      </c>
      <c r="F22" s="74">
        <v>191066</v>
      </c>
      <c r="G22" s="75">
        <f t="shared" si="0"/>
        <v>0.16869814434336844</v>
      </c>
      <c r="H22" s="15"/>
    </row>
    <row r="23" spans="1:8" ht="15.75" x14ac:dyDescent="0.25">
      <c r="A23" s="94" t="s">
        <v>20</v>
      </c>
      <c r="B23" s="13"/>
      <c r="C23" s="14"/>
      <c r="D23" s="73">
        <v>3</v>
      </c>
      <c r="E23" s="99">
        <v>697944</v>
      </c>
      <c r="F23" s="74">
        <v>157211</v>
      </c>
      <c r="G23" s="75">
        <f>F23/E23</f>
        <v>0.22524873055717937</v>
      </c>
      <c r="H23" s="15"/>
    </row>
    <row r="24" spans="1:8" ht="15.75" x14ac:dyDescent="0.25">
      <c r="A24" s="94" t="s">
        <v>21</v>
      </c>
      <c r="B24" s="13"/>
      <c r="C24" s="14"/>
      <c r="D24" s="73">
        <v>13</v>
      </c>
      <c r="E24" s="99">
        <v>256716</v>
      </c>
      <c r="F24" s="74">
        <v>256716</v>
      </c>
      <c r="G24" s="75">
        <f>F24/E24</f>
        <v>1</v>
      </c>
      <c r="H24" s="15"/>
    </row>
    <row r="25" spans="1:8" ht="15.75" x14ac:dyDescent="0.25">
      <c r="A25" s="70" t="s">
        <v>22</v>
      </c>
      <c r="B25" s="13"/>
      <c r="C25" s="14"/>
      <c r="D25" s="73"/>
      <c r="E25" s="99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73"/>
      <c r="E26" s="99">
        <v>53825</v>
      </c>
      <c r="F26" s="74">
        <v>14223</v>
      </c>
      <c r="G26" s="75">
        <f>F26/E26</f>
        <v>0.2642452392011147</v>
      </c>
      <c r="H26" s="15"/>
    </row>
    <row r="27" spans="1:8" ht="15.75" x14ac:dyDescent="0.25">
      <c r="A27" s="93" t="s">
        <v>123</v>
      </c>
      <c r="B27" s="13"/>
      <c r="C27" s="14"/>
      <c r="D27" s="73"/>
      <c r="E27" s="99"/>
      <c r="F27" s="74"/>
      <c r="G27" s="100"/>
      <c r="H27" s="15"/>
    </row>
    <row r="28" spans="1:8" ht="15.75" x14ac:dyDescent="0.25">
      <c r="A28" s="70" t="s">
        <v>24</v>
      </c>
      <c r="B28" s="13"/>
      <c r="C28" s="14"/>
      <c r="D28" s="73">
        <v>1</v>
      </c>
      <c r="E28" s="99">
        <v>132484</v>
      </c>
      <c r="F28" s="74">
        <v>43970</v>
      </c>
      <c r="G28" s="75">
        <f>F28/E28</f>
        <v>0.33188913378219259</v>
      </c>
      <c r="H28" s="15"/>
    </row>
    <row r="29" spans="1:8" ht="15.75" x14ac:dyDescent="0.25">
      <c r="A29" s="70" t="s">
        <v>119</v>
      </c>
      <c r="B29" s="13"/>
      <c r="C29" s="14"/>
      <c r="D29" s="101"/>
      <c r="E29" s="99"/>
      <c r="F29" s="99"/>
      <c r="G29" s="102"/>
      <c r="H29" s="15"/>
    </row>
    <row r="30" spans="1:8" ht="15.75" x14ac:dyDescent="0.25">
      <c r="A30" s="70" t="s">
        <v>124</v>
      </c>
      <c r="B30" s="13"/>
      <c r="C30" s="14"/>
      <c r="D30" s="73"/>
      <c r="E30" s="103"/>
      <c r="F30" s="74"/>
      <c r="G30" s="100"/>
      <c r="H30" s="15"/>
    </row>
    <row r="31" spans="1:8" ht="15.75" x14ac:dyDescent="0.25">
      <c r="A31" s="70" t="s">
        <v>151</v>
      </c>
      <c r="B31" s="13"/>
      <c r="C31" s="14"/>
      <c r="D31" s="73">
        <v>1</v>
      </c>
      <c r="E31" s="103">
        <v>179449</v>
      </c>
      <c r="F31" s="74">
        <v>20543</v>
      </c>
      <c r="G31" s="100">
        <f>F31/E31</f>
        <v>0.11447820829316407</v>
      </c>
      <c r="H31" s="15"/>
    </row>
    <row r="32" spans="1:8" ht="15.75" x14ac:dyDescent="0.25">
      <c r="A32" s="70" t="s">
        <v>58</v>
      </c>
      <c r="B32" s="13"/>
      <c r="C32" s="14"/>
      <c r="D32" s="73"/>
      <c r="E32" s="103"/>
      <c r="F32" s="76"/>
      <c r="G32" s="100"/>
      <c r="H32" s="15"/>
    </row>
    <row r="33" spans="1:8" ht="15.75" x14ac:dyDescent="0.25">
      <c r="A33" s="93" t="s">
        <v>148</v>
      </c>
      <c r="B33" s="13"/>
      <c r="C33" s="14"/>
      <c r="D33" s="73">
        <v>2</v>
      </c>
      <c r="E33" s="99">
        <v>442992</v>
      </c>
      <c r="F33" s="74">
        <v>132144.5</v>
      </c>
      <c r="G33" s="100">
        <f>F33/E33</f>
        <v>0.29829996929967134</v>
      </c>
      <c r="H33" s="15"/>
    </row>
    <row r="34" spans="1:8" ht="15.75" x14ac:dyDescent="0.25">
      <c r="A34" s="93" t="s">
        <v>98</v>
      </c>
      <c r="B34" s="13"/>
      <c r="C34" s="14"/>
      <c r="D34" s="73"/>
      <c r="E34" s="99"/>
      <c r="F34" s="74"/>
      <c r="G34" s="100"/>
      <c r="H34" s="15"/>
    </row>
    <row r="35" spans="1:8" x14ac:dyDescent="0.2">
      <c r="A35" s="16" t="s">
        <v>28</v>
      </c>
      <c r="B35" s="13"/>
      <c r="C35" s="14"/>
      <c r="D35" s="77"/>
      <c r="E35" s="103"/>
      <c r="F35" s="76"/>
      <c r="G35" s="79"/>
      <c r="H35" s="15"/>
    </row>
    <row r="36" spans="1:8" x14ac:dyDescent="0.2">
      <c r="A36" s="16" t="s">
        <v>29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59</v>
      </c>
      <c r="E39" s="82">
        <f>SUM(E9:E38)</f>
        <v>12723732</v>
      </c>
      <c r="F39" s="82">
        <f>SUM(F9:F38)</f>
        <v>3308388.5</v>
      </c>
      <c r="G39" s="83">
        <f>F39/E39</f>
        <v>0.26001714748471594</v>
      </c>
      <c r="H39" s="2"/>
    </row>
    <row r="40" spans="1:8" ht="15.75" x14ac:dyDescent="0.25">
      <c r="A40" s="22"/>
      <c r="B40" s="22"/>
      <c r="C40" s="24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6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8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54</v>
      </c>
      <c r="E44" s="74">
        <v>7270285.2000000002</v>
      </c>
      <c r="F44" s="74">
        <v>420441.09</v>
      </c>
      <c r="G44" s="75">
        <f>1-(+F44/E44)</f>
        <v>0.94216993165550089</v>
      </c>
      <c r="H44" s="15"/>
    </row>
    <row r="45" spans="1:8" ht="15.75" x14ac:dyDescent="0.25">
      <c r="A45" s="27" t="s">
        <v>34</v>
      </c>
      <c r="B45" s="28"/>
      <c r="C45" s="14"/>
      <c r="D45" s="73">
        <v>24</v>
      </c>
      <c r="E45" s="74">
        <v>8205837.6600000001</v>
      </c>
      <c r="F45" s="74">
        <v>963011.61</v>
      </c>
      <c r="G45" s="75">
        <f t="shared" ref="G45:G54" si="1">1-(+F45/E45)</f>
        <v>0.88264310727297524</v>
      </c>
      <c r="H45" s="15"/>
    </row>
    <row r="46" spans="1:8" ht="15.75" x14ac:dyDescent="0.25">
      <c r="A46" s="27" t="s">
        <v>35</v>
      </c>
      <c r="B46" s="28"/>
      <c r="C46" s="14"/>
      <c r="D46" s="73">
        <v>129</v>
      </c>
      <c r="E46" s="74">
        <v>11894645.5</v>
      </c>
      <c r="F46" s="74">
        <v>714194.52</v>
      </c>
      <c r="G46" s="75">
        <f t="shared" si="1"/>
        <v>0.93995663679089891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98</v>
      </c>
      <c r="E48" s="74">
        <v>19059152.5</v>
      </c>
      <c r="F48" s="74">
        <v>1299708.19</v>
      </c>
      <c r="G48" s="75">
        <f t="shared" si="1"/>
        <v>0.93180661154791644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74">
        <v>1978127</v>
      </c>
      <c r="F49" s="74">
        <v>114048</v>
      </c>
      <c r="G49" s="75">
        <f t="shared" si="1"/>
        <v>0.94234546113571072</v>
      </c>
      <c r="H49" s="15"/>
    </row>
    <row r="50" spans="1:8" ht="15.75" x14ac:dyDescent="0.25">
      <c r="A50" s="27" t="s">
        <v>39</v>
      </c>
      <c r="B50" s="28"/>
      <c r="C50" s="14"/>
      <c r="D50" s="73">
        <v>8</v>
      </c>
      <c r="E50" s="74">
        <v>2449585</v>
      </c>
      <c r="F50" s="74">
        <v>207784</v>
      </c>
      <c r="G50" s="75">
        <f t="shared" si="1"/>
        <v>0.91517583590689855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409490</v>
      </c>
      <c r="F51" s="74">
        <v>41190</v>
      </c>
      <c r="G51" s="75">
        <f t="shared" si="1"/>
        <v>0.89941146303939046</v>
      </c>
      <c r="H51" s="15"/>
    </row>
    <row r="52" spans="1:8" ht="15.75" x14ac:dyDescent="0.25">
      <c r="A52" s="27" t="s">
        <v>41</v>
      </c>
      <c r="B52" s="28"/>
      <c r="C52" s="14"/>
      <c r="D52" s="73">
        <v>2</v>
      </c>
      <c r="E52" s="74">
        <v>492250</v>
      </c>
      <c r="F52" s="74">
        <v>1700</v>
      </c>
      <c r="G52" s="75">
        <f t="shared" si="1"/>
        <v>0.99654647028948706</v>
      </c>
      <c r="H52" s="15"/>
    </row>
    <row r="53" spans="1:8" ht="15.75" x14ac:dyDescent="0.25">
      <c r="A53" s="29" t="s">
        <v>60</v>
      </c>
      <c r="B53" s="30"/>
      <c r="C53" s="14"/>
      <c r="D53" s="73">
        <v>1</v>
      </c>
      <c r="E53" s="74">
        <v>157100</v>
      </c>
      <c r="F53" s="74">
        <v>51300</v>
      </c>
      <c r="G53" s="75">
        <f t="shared" si="1"/>
        <v>0.67345639719923622</v>
      </c>
      <c r="H53" s="15"/>
    </row>
    <row r="54" spans="1:8" ht="15.75" x14ac:dyDescent="0.25">
      <c r="A54" s="27" t="s">
        <v>61</v>
      </c>
      <c r="B54" s="30"/>
      <c r="C54" s="14"/>
      <c r="D54" s="73">
        <v>616</v>
      </c>
      <c r="E54" s="74">
        <v>69965013.189999998</v>
      </c>
      <c r="F54" s="74">
        <v>8253958.1799999997</v>
      </c>
      <c r="G54" s="75">
        <f t="shared" si="1"/>
        <v>0.88202734761751278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79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15"/>
    </row>
    <row r="58" spans="1:8" x14ac:dyDescent="0.2">
      <c r="A58" s="16" t="s">
        <v>44</v>
      </c>
      <c r="B58" s="28"/>
      <c r="C58" s="14"/>
      <c r="D58" s="77"/>
      <c r="E58" s="78"/>
      <c r="F58" s="74"/>
      <c r="G58" s="79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15"/>
    </row>
    <row r="60" spans="1:8" ht="15.75" x14ac:dyDescent="0.25">
      <c r="A60" s="32"/>
      <c r="B60" s="18"/>
      <c r="C60" s="21"/>
      <c r="D60" s="77"/>
      <c r="E60" s="97"/>
      <c r="F60" s="80"/>
      <c r="G60" s="79"/>
      <c r="H60" s="2"/>
    </row>
    <row r="61" spans="1:8" ht="18" x14ac:dyDescent="0.25">
      <c r="A61" s="20" t="s">
        <v>45</v>
      </c>
      <c r="B61" s="20"/>
      <c r="C61" s="39"/>
      <c r="D61" s="81">
        <f>SUM(D44:D57)</f>
        <v>936</v>
      </c>
      <c r="E61" s="82">
        <f>SUM(E44:E60)</f>
        <v>121881486.05</v>
      </c>
      <c r="F61" s="82">
        <f>SUM(F44:F60)</f>
        <v>12067335.59</v>
      </c>
      <c r="G61" s="83">
        <f>1-(F61/E61)</f>
        <v>0.9009912335245932</v>
      </c>
      <c r="H61" s="2"/>
    </row>
    <row r="62" spans="1:8" ht="18" x14ac:dyDescent="0.25">
      <c r="A62" s="33"/>
      <c r="B62" s="33"/>
      <c r="C62" s="39"/>
      <c r="D62" s="98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51"/>
      <c r="E63" s="36"/>
      <c r="F63" s="37">
        <f>F61+F25</f>
        <v>12067335.59</v>
      </c>
      <c r="G63" s="36"/>
      <c r="H63" s="2"/>
    </row>
    <row r="64" spans="1:8" ht="18" x14ac:dyDescent="0.25">
      <c r="A64" s="35"/>
      <c r="B64" s="36"/>
      <c r="C64" s="39"/>
      <c r="D64" s="51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150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5</v>
      </c>
      <c r="E10" s="74">
        <v>405149</v>
      </c>
      <c r="F10" s="74">
        <v>77064</v>
      </c>
      <c r="G10" s="75">
        <f>F10/E10</f>
        <v>0.19021150243490667</v>
      </c>
      <c r="H10" s="15"/>
    </row>
    <row r="11" spans="1:8" ht="15.75" x14ac:dyDescent="0.25">
      <c r="A11" s="93" t="s">
        <v>101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95571</v>
      </c>
      <c r="F12" s="74">
        <v>30510</v>
      </c>
      <c r="G12" s="75">
        <f>F12/E12</f>
        <v>0.31923909972690462</v>
      </c>
      <c r="H12" s="15"/>
    </row>
    <row r="13" spans="1:8" ht="15.75" x14ac:dyDescent="0.25">
      <c r="A13" s="93" t="s">
        <v>64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129</v>
      </c>
      <c r="B14" s="13"/>
      <c r="C14" s="14"/>
      <c r="D14" s="73">
        <v>7</v>
      </c>
      <c r="E14" s="74">
        <v>5573792</v>
      </c>
      <c r="F14" s="74">
        <v>299368.5</v>
      </c>
      <c r="G14" s="75">
        <f>F14/E14</f>
        <v>5.3710023624850015E-2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111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131</v>
      </c>
      <c r="B17" s="13"/>
      <c r="C17" s="14"/>
      <c r="D17" s="73">
        <v>1</v>
      </c>
      <c r="E17" s="74">
        <v>4175</v>
      </c>
      <c r="F17" s="74">
        <v>-1050</v>
      </c>
      <c r="G17" s="75">
        <f>F17/E17</f>
        <v>-0.25149700598802394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441284</v>
      </c>
      <c r="F18" s="74">
        <v>43456</v>
      </c>
      <c r="G18" s="75">
        <f>F18/E18</f>
        <v>9.8476264718412629E-2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102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159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117</v>
      </c>
      <c r="B23" s="13"/>
      <c r="C23" s="14"/>
      <c r="D23" s="73">
        <v>7</v>
      </c>
      <c r="E23" s="74">
        <v>818254</v>
      </c>
      <c r="F23" s="74">
        <v>194006</v>
      </c>
      <c r="G23" s="75">
        <f>F23/E23</f>
        <v>0.2370975271737138</v>
      </c>
      <c r="H23" s="15"/>
    </row>
    <row r="24" spans="1:8" ht="15.75" x14ac:dyDescent="0.25">
      <c r="A24" s="93" t="s">
        <v>154</v>
      </c>
      <c r="B24" s="13"/>
      <c r="C24" s="14"/>
      <c r="D24" s="73">
        <v>1</v>
      </c>
      <c r="E24" s="74">
        <v>791875</v>
      </c>
      <c r="F24" s="74">
        <v>159194</v>
      </c>
      <c r="G24" s="75">
        <f>F24/E24</f>
        <v>0.2010342541436464</v>
      </c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109168</v>
      </c>
      <c r="F25" s="74">
        <v>24015.5</v>
      </c>
      <c r="G25" s="75">
        <f>F25/E25</f>
        <v>0.2199866261175436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146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160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98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103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24</v>
      </c>
      <c r="E39" s="82">
        <f>SUM(E9:E38)</f>
        <v>8239268</v>
      </c>
      <c r="F39" s="82">
        <f>SUM(F9:F38)</f>
        <v>826564</v>
      </c>
      <c r="G39" s="83">
        <f>F39/E39</f>
        <v>0.1003200769777121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2</v>
      </c>
      <c r="E44" s="74">
        <v>334732</v>
      </c>
      <c r="F44" s="74">
        <v>6715.21</v>
      </c>
      <c r="G44" s="75">
        <f>1-(+F44/E44)</f>
        <v>0.97993854785320789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50</v>
      </c>
      <c r="E46" s="74">
        <v>1829340</v>
      </c>
      <c r="F46" s="74">
        <v>142835.20000000001</v>
      </c>
      <c r="G46" s="75">
        <f>1-(+F46/E46)</f>
        <v>0.92191981807646473</v>
      </c>
      <c r="H46" s="15"/>
    </row>
    <row r="47" spans="1:8" ht="15.75" x14ac:dyDescent="0.25">
      <c r="A47" s="27" t="s">
        <v>36</v>
      </c>
      <c r="B47" s="28"/>
      <c r="C47" s="14"/>
      <c r="D47" s="73">
        <v>7</v>
      </c>
      <c r="E47" s="74">
        <v>1013934.08</v>
      </c>
      <c r="F47" s="74">
        <v>43455.87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62</v>
      </c>
      <c r="E48" s="74">
        <v>4275889</v>
      </c>
      <c r="F48" s="74">
        <v>455921.91999999998</v>
      </c>
      <c r="G48" s="75">
        <f>1-(+F48/E48)</f>
        <v>0.89337377092810411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14</v>
      </c>
      <c r="E50" s="74">
        <v>673840</v>
      </c>
      <c r="F50" s="74">
        <v>59576.14</v>
      </c>
      <c r="G50" s="75">
        <f>1-(+F50/E50)</f>
        <v>0.91158711266769554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549</v>
      </c>
      <c r="E54" s="74">
        <v>40761293.530000001</v>
      </c>
      <c r="F54" s="74">
        <v>4838992.0599999996</v>
      </c>
      <c r="G54" s="75">
        <f>1-(+F54/E54)</f>
        <v>0.88128462958520837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126</v>
      </c>
      <c r="B56" s="30"/>
      <c r="C56" s="14"/>
      <c r="D56" s="73">
        <v>234</v>
      </c>
      <c r="E56" s="74">
        <v>40409666.759999998</v>
      </c>
      <c r="F56" s="74">
        <v>4430433.4800000004</v>
      </c>
      <c r="G56" s="75">
        <f>1-(+F56/E56)</f>
        <v>0.89036203870937336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918</v>
      </c>
      <c r="E62" s="82">
        <f>SUM(E44:E61)</f>
        <v>89298695.370000005</v>
      </c>
      <c r="F62" s="82">
        <f>SUM(F44:F61)</f>
        <v>9977929.879999999</v>
      </c>
      <c r="G62" s="83">
        <f>1-(+F62/E62)</f>
        <v>0.88826343051645418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10804493.879999999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101</v>
      </c>
      <c r="B11" s="13"/>
      <c r="C11" s="14"/>
      <c r="D11" s="73">
        <v>4</v>
      </c>
      <c r="E11" s="99">
        <v>908771</v>
      </c>
      <c r="F11" s="74">
        <v>87295.5</v>
      </c>
      <c r="G11" s="75">
        <f t="shared" ref="G11:G22" si="0">F11/E11</f>
        <v>9.6058853110409556E-2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137915</v>
      </c>
      <c r="F13" s="74">
        <v>53727.5</v>
      </c>
      <c r="G13" s="75">
        <f t="shared" si="0"/>
        <v>0.38956966247326252</v>
      </c>
      <c r="H13" s="15"/>
    </row>
    <row r="14" spans="1:8" ht="15.75" x14ac:dyDescent="0.25">
      <c r="A14" s="93" t="s">
        <v>129</v>
      </c>
      <c r="B14" s="13"/>
      <c r="C14" s="14"/>
      <c r="D14" s="73">
        <v>4</v>
      </c>
      <c r="E14" s="99">
        <v>2325211</v>
      </c>
      <c r="F14" s="74">
        <v>220762.5</v>
      </c>
      <c r="G14" s="75">
        <f t="shared" si="0"/>
        <v>9.4942996571063878E-2</v>
      </c>
      <c r="H14" s="15"/>
    </row>
    <row r="15" spans="1:8" ht="15.75" x14ac:dyDescent="0.25">
      <c r="A15" s="93" t="s">
        <v>25</v>
      </c>
      <c r="B15" s="13"/>
      <c r="C15" s="14"/>
      <c r="D15" s="73">
        <v>1</v>
      </c>
      <c r="E15" s="99">
        <v>90775</v>
      </c>
      <c r="F15" s="74">
        <v>39197.5</v>
      </c>
      <c r="G15" s="75">
        <f t="shared" si="0"/>
        <v>0.431809418892867</v>
      </c>
      <c r="H15" s="15"/>
    </row>
    <row r="16" spans="1:8" ht="15.75" x14ac:dyDescent="0.25">
      <c r="A16" s="93" t="s">
        <v>111</v>
      </c>
      <c r="B16" s="13"/>
      <c r="C16" s="14"/>
      <c r="D16" s="73">
        <v>2</v>
      </c>
      <c r="E16" s="99">
        <v>171358</v>
      </c>
      <c r="F16" s="74">
        <v>54596</v>
      </c>
      <c r="G16" s="75">
        <f t="shared" si="0"/>
        <v>0.31860782688873585</v>
      </c>
      <c r="H16" s="15"/>
    </row>
    <row r="17" spans="1:8" ht="15.75" x14ac:dyDescent="0.25">
      <c r="A17" s="93" t="s">
        <v>131</v>
      </c>
      <c r="B17" s="13"/>
      <c r="C17" s="14"/>
      <c r="D17" s="73">
        <v>1</v>
      </c>
      <c r="E17" s="99">
        <v>39075</v>
      </c>
      <c r="F17" s="74">
        <v>-4217.5</v>
      </c>
      <c r="G17" s="75">
        <f t="shared" si="0"/>
        <v>-0.10793346129238644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245381</v>
      </c>
      <c r="F18" s="74">
        <v>60339.5</v>
      </c>
      <c r="G18" s="75">
        <f t="shared" si="0"/>
        <v>0.24590127189961733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1334288</v>
      </c>
      <c r="F19" s="74">
        <v>357941.5</v>
      </c>
      <c r="G19" s="75">
        <f t="shared" si="0"/>
        <v>0.26826404794167374</v>
      </c>
      <c r="H19" s="15"/>
    </row>
    <row r="20" spans="1:8" ht="15.75" x14ac:dyDescent="0.25">
      <c r="A20" s="93" t="s">
        <v>102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73">
        <v>2</v>
      </c>
      <c r="E21" s="99">
        <v>366724</v>
      </c>
      <c r="F21" s="74">
        <v>114926</v>
      </c>
      <c r="G21" s="75">
        <f t="shared" si="0"/>
        <v>0.31338554335140323</v>
      </c>
      <c r="H21" s="15"/>
    </row>
    <row r="22" spans="1:8" ht="15.75" x14ac:dyDescent="0.25">
      <c r="A22" s="93" t="s">
        <v>159</v>
      </c>
      <c r="B22" s="13"/>
      <c r="C22" s="14"/>
      <c r="D22" s="73">
        <v>10</v>
      </c>
      <c r="E22" s="99">
        <v>2070062</v>
      </c>
      <c r="F22" s="74">
        <v>519859.5</v>
      </c>
      <c r="G22" s="75">
        <f t="shared" si="0"/>
        <v>0.25113233323446349</v>
      </c>
      <c r="H22" s="15"/>
    </row>
    <row r="23" spans="1:8" ht="15.75" x14ac:dyDescent="0.25">
      <c r="A23" s="93" t="s">
        <v>117</v>
      </c>
      <c r="B23" s="13"/>
      <c r="C23" s="14"/>
      <c r="D23" s="73"/>
      <c r="E23" s="99"/>
      <c r="F23" s="74"/>
      <c r="G23" s="75"/>
      <c r="H23" s="15"/>
    </row>
    <row r="24" spans="1:8" ht="15.75" x14ac:dyDescent="0.25">
      <c r="A24" s="93" t="s">
        <v>154</v>
      </c>
      <c r="B24" s="13"/>
      <c r="C24" s="14"/>
      <c r="D24" s="73"/>
      <c r="E24" s="99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886588</v>
      </c>
      <c r="F25" s="74">
        <v>175131</v>
      </c>
      <c r="G25" s="75">
        <f>F25/E25</f>
        <v>0.19753369095904749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146</v>
      </c>
      <c r="B29" s="13"/>
      <c r="C29" s="14"/>
      <c r="D29" s="73"/>
      <c r="E29" s="99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>
        <v>1</v>
      </c>
      <c r="E30" s="99">
        <v>55990</v>
      </c>
      <c r="F30" s="74">
        <v>9014</v>
      </c>
      <c r="G30" s="75">
        <f>F30/E30</f>
        <v>0.16099303447044114</v>
      </c>
      <c r="H30" s="15"/>
    </row>
    <row r="31" spans="1:8" ht="15.75" x14ac:dyDescent="0.25">
      <c r="A31" s="70" t="s">
        <v>160</v>
      </c>
      <c r="B31" s="13"/>
      <c r="C31" s="14"/>
      <c r="D31" s="73">
        <v>2</v>
      </c>
      <c r="E31" s="99">
        <v>238207</v>
      </c>
      <c r="F31" s="74">
        <v>72876.5</v>
      </c>
      <c r="G31" s="75">
        <f>F31/E31</f>
        <v>0.30593769284697764</v>
      </c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184520</v>
      </c>
      <c r="F32" s="74">
        <v>65695</v>
      </c>
      <c r="G32" s="75">
        <f>F32/E32</f>
        <v>0.35603186646433993</v>
      </c>
      <c r="H32" s="15"/>
    </row>
    <row r="33" spans="1:8" ht="15.75" x14ac:dyDescent="0.25">
      <c r="A33" s="70" t="s">
        <v>98</v>
      </c>
      <c r="B33" s="13"/>
      <c r="C33" s="14"/>
      <c r="D33" s="73">
        <v>1</v>
      </c>
      <c r="E33" s="99">
        <v>25680</v>
      </c>
      <c r="F33" s="74">
        <v>6914</v>
      </c>
      <c r="G33" s="75">
        <f>F33/E33</f>
        <v>0.26923676012461062</v>
      </c>
      <c r="H33" s="15"/>
    </row>
    <row r="34" spans="1:8" ht="15.75" x14ac:dyDescent="0.25">
      <c r="A34" s="70" t="s">
        <v>103</v>
      </c>
      <c r="B34" s="13"/>
      <c r="C34" s="14"/>
      <c r="D34" s="73">
        <v>2</v>
      </c>
      <c r="E34" s="99">
        <v>1789794</v>
      </c>
      <c r="F34" s="74">
        <v>270951</v>
      </c>
      <c r="G34" s="75">
        <f>F34/E34</f>
        <v>0.15138669589908113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40</v>
      </c>
      <c r="E39" s="82">
        <f>SUM(E9:E38)</f>
        <v>10870339</v>
      </c>
      <c r="F39" s="82">
        <f>SUM(F9:F38)</f>
        <v>2105009.5</v>
      </c>
      <c r="G39" s="83">
        <f>F39/E39</f>
        <v>0.1936470886510531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120</v>
      </c>
      <c r="E44" s="74">
        <v>14402894.050000001</v>
      </c>
      <c r="F44" s="74">
        <v>761726.86</v>
      </c>
      <c r="G44" s="75">
        <f>1-(+F44/E44)</f>
        <v>0.94711293040442801</v>
      </c>
      <c r="H44" s="15"/>
    </row>
    <row r="45" spans="1:8" ht="15.75" x14ac:dyDescent="0.25">
      <c r="A45" s="27" t="s">
        <v>34</v>
      </c>
      <c r="B45" s="28"/>
      <c r="C45" s="14"/>
      <c r="D45" s="73">
        <v>19</v>
      </c>
      <c r="E45" s="74">
        <v>8619671.8399999999</v>
      </c>
      <c r="F45" s="74">
        <v>715868.4</v>
      </c>
      <c r="G45" s="75">
        <f t="shared" ref="G45:G53" si="1">1-(+F45/E45)</f>
        <v>0.91694946010844891</v>
      </c>
      <c r="H45" s="15"/>
    </row>
    <row r="46" spans="1:8" ht="15.75" x14ac:dyDescent="0.25">
      <c r="A46" s="27" t="s">
        <v>35</v>
      </c>
      <c r="B46" s="28"/>
      <c r="C46" s="14"/>
      <c r="D46" s="73">
        <v>192</v>
      </c>
      <c r="E46" s="74">
        <v>4734432.75</v>
      </c>
      <c r="F46" s="74">
        <v>396879.94</v>
      </c>
      <c r="G46" s="75">
        <f t="shared" si="1"/>
        <v>0.91617159626990163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121</v>
      </c>
      <c r="E48" s="74">
        <v>19775436.440000001</v>
      </c>
      <c r="F48" s="74">
        <v>1209546.18</v>
      </c>
      <c r="G48" s="75">
        <f t="shared" si="1"/>
        <v>0.93883592993409559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15</v>
      </c>
      <c r="E50" s="74">
        <v>1944680</v>
      </c>
      <c r="F50" s="74">
        <v>147307.72</v>
      </c>
      <c r="G50" s="75">
        <f t="shared" si="1"/>
        <v>0.92425092045992141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391210</v>
      </c>
      <c r="F51" s="74">
        <v>-7016.24</v>
      </c>
      <c r="G51" s="75">
        <f t="shared" si="1"/>
        <v>1.0179347153702616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510800</v>
      </c>
      <c r="F52" s="74">
        <v>-10509.21</v>
      </c>
      <c r="G52" s="75">
        <f t="shared" si="1"/>
        <v>1.0205740211433045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123300</v>
      </c>
      <c r="F53" s="74">
        <v>53100</v>
      </c>
      <c r="G53" s="75">
        <f t="shared" si="1"/>
        <v>0.56934306569343063</v>
      </c>
      <c r="H53" s="15"/>
    </row>
    <row r="54" spans="1:8" ht="15.75" x14ac:dyDescent="0.25">
      <c r="A54" s="27" t="s">
        <v>61</v>
      </c>
      <c r="B54" s="30"/>
      <c r="C54" s="14"/>
      <c r="D54" s="73">
        <v>1296</v>
      </c>
      <c r="E54" s="74">
        <v>109413496.11</v>
      </c>
      <c r="F54" s="74">
        <v>12225428.949999999</v>
      </c>
      <c r="G54" s="75">
        <f>1-(+F54/E54)</f>
        <v>0.88826397670622792</v>
      </c>
      <c r="H54" s="15"/>
    </row>
    <row r="55" spans="1:8" ht="15.75" x14ac:dyDescent="0.25">
      <c r="A55" s="27" t="s">
        <v>62</v>
      </c>
      <c r="B55" s="30"/>
      <c r="C55" s="14"/>
      <c r="D55" s="73">
        <v>15</v>
      </c>
      <c r="E55" s="74">
        <v>379719.4</v>
      </c>
      <c r="F55" s="74">
        <v>42599.91</v>
      </c>
      <c r="G55" s="75">
        <f>1-(+F55/E55)</f>
        <v>0.88781213180048213</v>
      </c>
      <c r="H55" s="15"/>
    </row>
    <row r="56" spans="1:8" ht="15.75" x14ac:dyDescent="0.25">
      <c r="A56" s="72" t="s">
        <v>126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1788</v>
      </c>
      <c r="E62" s="82">
        <f>SUM(E44:E61)</f>
        <v>160295640.59</v>
      </c>
      <c r="F62" s="82">
        <f>SUM(F44:F61)</f>
        <v>15534932.51</v>
      </c>
      <c r="G62" s="83">
        <f>1-(F62/E62)</f>
        <v>0.90308574548365383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17639942.009999998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110267</v>
      </c>
      <c r="F9" s="74">
        <v>33290.5</v>
      </c>
      <c r="G9" s="75">
        <f>F9/E9</f>
        <v>0.30190809580382161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34378</v>
      </c>
      <c r="F15" s="74">
        <v>10948</v>
      </c>
      <c r="G15" s="75">
        <f>+F15/E15</f>
        <v>0.318459479899936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/>
      <c r="E18" s="74"/>
      <c r="F18" s="74"/>
      <c r="G18" s="75"/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54516</v>
      </c>
      <c r="F31" s="74">
        <v>9930</v>
      </c>
      <c r="G31" s="75">
        <f>+F31/E31</f>
        <v>0.18214836011446181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118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4</v>
      </c>
      <c r="E39" s="82">
        <f>SUM(E9:E38)</f>
        <v>199161</v>
      </c>
      <c r="F39" s="82">
        <f>SUM(F9:F38)</f>
        <v>54168.5</v>
      </c>
      <c r="G39" s="83">
        <f>F39/E39</f>
        <v>0.27198347065941625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9</v>
      </c>
      <c r="E44" s="74">
        <v>695057.55</v>
      </c>
      <c r="F44" s="74">
        <v>49822.7</v>
      </c>
      <c r="G44" s="75">
        <f>1-(+F44/E44)</f>
        <v>0.92831859750318513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10</v>
      </c>
      <c r="E46" s="74">
        <v>575067.5</v>
      </c>
      <c r="F46" s="74">
        <v>49671.05</v>
      </c>
      <c r="G46" s="75">
        <f>1-(+F46/E46)</f>
        <v>0.91362570480856597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6</v>
      </c>
      <c r="E47" s="74">
        <v>600748.5</v>
      </c>
      <c r="F47" s="74">
        <v>76998</v>
      </c>
      <c r="G47" s="75">
        <f>1-(+F47/E47)</f>
        <v>0.87182989220946872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16</v>
      </c>
      <c r="E48" s="74">
        <v>1334289.77</v>
      </c>
      <c r="F48" s="74">
        <v>71287.19</v>
      </c>
      <c r="G48" s="75">
        <f>1-(+F48/E48)</f>
        <v>0.94657293220497374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9</v>
      </c>
      <c r="E50" s="74">
        <v>582539</v>
      </c>
      <c r="F50" s="74">
        <v>70431.5</v>
      </c>
      <c r="G50" s="75">
        <f>1-(+F50/E50)</f>
        <v>0.87909564853168631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206</v>
      </c>
      <c r="E53" s="74">
        <v>24370944.73</v>
      </c>
      <c r="F53" s="74">
        <v>2806000.04</v>
      </c>
      <c r="G53" s="75">
        <f>1-(+F53/E53)</f>
        <v>0.88486289427484166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256</v>
      </c>
      <c r="E60" s="82">
        <f>SUM(E44:E59)</f>
        <v>28158647.050000001</v>
      </c>
      <c r="F60" s="82">
        <f>SUM(F44:F59)</f>
        <v>3124210.48</v>
      </c>
      <c r="G60" s="83">
        <f>1-(F60/E60)</f>
        <v>0.88904969494974373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3178378.98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3"/>
  <sheetViews>
    <sheetView tabSelected="1" showOutlineSymbols="0" topLeftCell="A25" zoomScale="87" workbookViewId="0">
      <selection activeCell="M48" sqref="M48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152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956747</v>
      </c>
      <c r="F10" s="74">
        <v>185213.5</v>
      </c>
      <c r="G10" s="104">
        <f>F10/E10</f>
        <v>0.19358670578533302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301584</v>
      </c>
      <c r="F11" s="74">
        <v>111147.6</v>
      </c>
      <c r="G11" s="104">
        <f>F11/E11</f>
        <v>0.3685460767149451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119208</v>
      </c>
      <c r="F12" s="74">
        <v>18045.23</v>
      </c>
      <c r="G12" s="104">
        <f>F12/E12</f>
        <v>0.15137599825515066</v>
      </c>
      <c r="H12" s="15"/>
    </row>
    <row r="13" spans="1:8" ht="15.75" x14ac:dyDescent="0.25">
      <c r="A13" s="93" t="s">
        <v>74</v>
      </c>
      <c r="B13" s="13"/>
      <c r="C13" s="14"/>
      <c r="D13" s="73">
        <v>19</v>
      </c>
      <c r="E13" s="74">
        <v>4817049</v>
      </c>
      <c r="F13" s="74">
        <v>1278092.5</v>
      </c>
      <c r="G13" s="104">
        <f>F13/E13</f>
        <v>0.26532686298187957</v>
      </c>
      <c r="H13" s="15"/>
    </row>
    <row r="14" spans="1:8" ht="15.75" x14ac:dyDescent="0.25">
      <c r="A14" s="93" t="s">
        <v>121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113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153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1542737</v>
      </c>
      <c r="F18" s="74">
        <v>102938</v>
      </c>
      <c r="G18" s="104">
        <f>F18/E18</f>
        <v>6.672426991768525E-2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2823338</v>
      </c>
      <c r="F19" s="74">
        <v>730380</v>
      </c>
      <c r="G19" s="104">
        <f>F19/E19</f>
        <v>0.25869378728299625</v>
      </c>
      <c r="H19" s="15"/>
    </row>
    <row r="20" spans="1:8" ht="15.75" x14ac:dyDescent="0.25">
      <c r="A20" s="70" t="s">
        <v>16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>
        <v>3</v>
      </c>
      <c r="E21" s="74">
        <v>2167751</v>
      </c>
      <c r="F21" s="74">
        <v>315125.5</v>
      </c>
      <c r="G21" s="104">
        <f>F21/E21</f>
        <v>0.14536978647455359</v>
      </c>
      <c r="H21" s="15"/>
    </row>
    <row r="22" spans="1:8" ht="15.75" x14ac:dyDescent="0.25">
      <c r="A22" s="93" t="s">
        <v>98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155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149</v>
      </c>
      <c r="B24" s="13"/>
      <c r="C24" s="14"/>
      <c r="D24" s="73">
        <v>1</v>
      </c>
      <c r="E24" s="74">
        <v>418561</v>
      </c>
      <c r="F24" s="74">
        <v>103600</v>
      </c>
      <c r="G24" s="104">
        <f>F24/E24</f>
        <v>0.24751469917168584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74">
        <v>1727102</v>
      </c>
      <c r="F25" s="74">
        <v>482043</v>
      </c>
      <c r="G25" s="104">
        <f>F25/E25</f>
        <v>0.27910511365281265</v>
      </c>
      <c r="H25" s="15"/>
    </row>
    <row r="26" spans="1:8" ht="15.75" x14ac:dyDescent="0.25">
      <c r="A26" s="94" t="s">
        <v>21</v>
      </c>
      <c r="B26" s="13"/>
      <c r="C26" s="14"/>
      <c r="D26" s="73">
        <v>17</v>
      </c>
      <c r="E26" s="74">
        <v>253365</v>
      </c>
      <c r="F26" s="74">
        <v>253365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58576</v>
      </c>
      <c r="F28" s="74">
        <v>5990.05</v>
      </c>
      <c r="G28" s="104">
        <f>F28/E28</f>
        <v>0.10226116498224529</v>
      </c>
      <c r="H28" s="15"/>
    </row>
    <row r="29" spans="1:8" ht="15.75" x14ac:dyDescent="0.25">
      <c r="A29" s="70" t="s">
        <v>157</v>
      </c>
      <c r="B29" s="13"/>
      <c r="C29" s="14"/>
      <c r="D29" s="73">
        <v>1</v>
      </c>
      <c r="E29" s="74">
        <v>1374827</v>
      </c>
      <c r="F29" s="74">
        <v>267386.5</v>
      </c>
      <c r="G29" s="104">
        <f>F29/E29</f>
        <v>0.19448737913933897</v>
      </c>
      <c r="H29" s="15"/>
    </row>
    <row r="30" spans="1:8" ht="15.75" x14ac:dyDescent="0.25">
      <c r="A30" s="70" t="s">
        <v>116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19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148</v>
      </c>
      <c r="B32" s="13"/>
      <c r="C32" s="14"/>
      <c r="D32" s="73">
        <v>2</v>
      </c>
      <c r="E32" s="74">
        <v>370721</v>
      </c>
      <c r="F32" s="74">
        <v>101559</v>
      </c>
      <c r="G32" s="104">
        <f>F32/E32</f>
        <v>0.2739499515808384</v>
      </c>
      <c r="H32" s="15"/>
    </row>
    <row r="33" spans="1:8" ht="15.75" x14ac:dyDescent="0.25">
      <c r="A33" s="70" t="s">
        <v>158</v>
      </c>
      <c r="B33" s="13"/>
      <c r="C33" s="14"/>
      <c r="D33" s="73">
        <v>2</v>
      </c>
      <c r="E33" s="74">
        <v>824096</v>
      </c>
      <c r="F33" s="74">
        <v>261242</v>
      </c>
      <c r="G33" s="104">
        <f>F33/E33</f>
        <v>0.31700432959266883</v>
      </c>
      <c r="H33" s="15"/>
    </row>
    <row r="34" spans="1:8" ht="15.75" x14ac:dyDescent="0.25">
      <c r="A34" s="70" t="s">
        <v>76</v>
      </c>
      <c r="B34" s="13"/>
      <c r="C34" s="14"/>
      <c r="D34" s="73">
        <v>3</v>
      </c>
      <c r="E34" s="74">
        <v>2954022</v>
      </c>
      <c r="F34" s="74">
        <v>474283</v>
      </c>
      <c r="G34" s="104">
        <f>F34/E34</f>
        <v>0.16055499925186745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62</v>
      </c>
      <c r="E39" s="82">
        <f>SUM(E9:E38)</f>
        <v>20709684</v>
      </c>
      <c r="F39" s="82">
        <f>SUM(F9:F38)</f>
        <v>4690410.88</v>
      </c>
      <c r="G39" s="106">
        <f>F39/E39</f>
        <v>0.22648394248796844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138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147</v>
      </c>
      <c r="F42" s="25" t="s">
        <v>147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9" t="s">
        <v>135</v>
      </c>
      <c r="H43" s="2"/>
    </row>
    <row r="44" spans="1:8" ht="15.75" x14ac:dyDescent="0.25">
      <c r="A44" s="27" t="s">
        <v>10</v>
      </c>
      <c r="B44" s="28"/>
      <c r="C44" s="14"/>
      <c r="D44" s="73">
        <v>12</v>
      </c>
      <c r="E44" s="111">
        <v>3921585</v>
      </c>
      <c r="F44" s="74">
        <v>179389.2</v>
      </c>
      <c r="G44" s="104">
        <f>1-(+F44/E44)</f>
        <v>0.95425594498142974</v>
      </c>
      <c r="H44" s="2"/>
    </row>
    <row r="45" spans="1:8" ht="15.75" x14ac:dyDescent="0.25">
      <c r="A45" s="27"/>
      <c r="B45" s="28"/>
      <c r="C45" s="14"/>
      <c r="D45" s="73"/>
      <c r="E45" s="111"/>
      <c r="F45" s="74"/>
      <c r="G45" s="104"/>
      <c r="H45" s="2"/>
    </row>
    <row r="46" spans="1:8" x14ac:dyDescent="0.2">
      <c r="A46" s="16" t="s">
        <v>139</v>
      </c>
      <c r="B46" s="30"/>
      <c r="C46" s="14"/>
      <c r="D46" s="77"/>
      <c r="E46" s="96"/>
      <c r="F46" s="74"/>
      <c r="G46" s="105"/>
      <c r="H46" s="2"/>
    </row>
    <row r="47" spans="1:8" x14ac:dyDescent="0.2">
      <c r="A47" s="16" t="s">
        <v>44</v>
      </c>
      <c r="B47" s="28"/>
      <c r="C47" s="14"/>
      <c r="D47" s="77"/>
      <c r="E47" s="95"/>
      <c r="F47" s="74"/>
      <c r="G47" s="105"/>
      <c r="H47" s="2"/>
    </row>
    <row r="48" spans="1:8" x14ac:dyDescent="0.2">
      <c r="A48" s="16" t="s">
        <v>30</v>
      </c>
      <c r="B48" s="28"/>
      <c r="C48" s="14"/>
      <c r="D48" s="77"/>
      <c r="E48" s="95"/>
      <c r="F48" s="74"/>
      <c r="G48" s="105"/>
      <c r="H48" s="2"/>
    </row>
    <row r="49" spans="1:8" ht="15.75" x14ac:dyDescent="0.25">
      <c r="A49" s="32"/>
      <c r="B49" s="18"/>
      <c r="C49" s="14"/>
      <c r="D49" s="77"/>
      <c r="E49" s="80"/>
      <c r="F49" s="80"/>
      <c r="G49" s="105"/>
      <c r="H49" s="2"/>
    </row>
    <row r="50" spans="1:8" ht="15.75" x14ac:dyDescent="0.25">
      <c r="A50" s="20" t="s">
        <v>140</v>
      </c>
      <c r="B50" s="20"/>
      <c r="C50" s="21"/>
      <c r="D50" s="138">
        <f>SUM(D44:D46)</f>
        <v>12</v>
      </c>
      <c r="E50" s="139">
        <f>SUM(E44:E49)</f>
        <v>3921585</v>
      </c>
      <c r="F50" s="139">
        <f>SUM(F44:F49)</f>
        <v>179389.2</v>
      </c>
      <c r="G50" s="110">
        <f>1-(+F50/E50)</f>
        <v>0.95425594498142974</v>
      </c>
      <c r="H50" s="2"/>
    </row>
    <row r="51" spans="1:8" ht="15.75" x14ac:dyDescent="0.25">
      <c r="A51" s="22"/>
      <c r="B51" s="22"/>
      <c r="C51" s="22"/>
      <c r="D51" s="136"/>
      <c r="E51" s="137"/>
      <c r="F51" s="107"/>
      <c r="G51" s="107"/>
      <c r="H51" s="2"/>
    </row>
    <row r="52" spans="1:8" ht="18" x14ac:dyDescent="0.25">
      <c r="A52" s="23" t="s">
        <v>32</v>
      </c>
      <c r="B52" s="24"/>
      <c r="C52" s="24"/>
      <c r="D52" s="25"/>
      <c r="E52" s="87"/>
      <c r="F52" s="88"/>
      <c r="G52" s="107"/>
      <c r="H52" s="2"/>
    </row>
    <row r="53" spans="1:8" ht="15.75" x14ac:dyDescent="0.25">
      <c r="A53" s="26"/>
      <c r="B53" s="26"/>
      <c r="C53" s="26"/>
      <c r="D53" s="89"/>
      <c r="E53" s="25" t="s">
        <v>133</v>
      </c>
      <c r="F53" s="25" t="s">
        <v>133</v>
      </c>
      <c r="G53" s="108" t="s">
        <v>5</v>
      </c>
      <c r="H53" s="2"/>
    </row>
    <row r="54" spans="1:8" ht="15.75" x14ac:dyDescent="0.25">
      <c r="A54" s="26"/>
      <c r="B54" s="26"/>
      <c r="C54" s="26"/>
      <c r="D54" s="89" t="s">
        <v>6</v>
      </c>
      <c r="E54" s="90" t="s">
        <v>134</v>
      </c>
      <c r="F54" s="88" t="s">
        <v>8</v>
      </c>
      <c r="G54" s="109" t="s">
        <v>135</v>
      </c>
      <c r="H54" s="2"/>
    </row>
    <row r="55" spans="1:8" ht="15.75" x14ac:dyDescent="0.25">
      <c r="A55" s="27" t="s">
        <v>33</v>
      </c>
      <c r="B55" s="28"/>
      <c r="C55" s="14"/>
      <c r="D55" s="73">
        <v>95</v>
      </c>
      <c r="E55" s="74">
        <v>18600736.5</v>
      </c>
      <c r="F55" s="74">
        <v>1069180.03</v>
      </c>
      <c r="G55" s="104">
        <f>1-(+F55/E55)</f>
        <v>0.9425194787313933</v>
      </c>
      <c r="H55" s="15"/>
    </row>
    <row r="56" spans="1:8" ht="15.75" x14ac:dyDescent="0.25">
      <c r="A56" s="27" t="s">
        <v>34</v>
      </c>
      <c r="B56" s="28"/>
      <c r="C56" s="14"/>
      <c r="D56" s="73">
        <v>8</v>
      </c>
      <c r="E56" s="74">
        <v>7950739.0199999996</v>
      </c>
      <c r="F56" s="74">
        <v>614029.65</v>
      </c>
      <c r="G56" s="104">
        <f>1-(+F56/E56)</f>
        <v>0.92277074515269397</v>
      </c>
      <c r="H56" s="15"/>
    </row>
    <row r="57" spans="1:8" ht="15.75" x14ac:dyDescent="0.25">
      <c r="A57" s="27" t="s">
        <v>35</v>
      </c>
      <c r="B57" s="28"/>
      <c r="C57" s="14"/>
      <c r="D57" s="73">
        <v>270</v>
      </c>
      <c r="E57" s="74">
        <v>18829548</v>
      </c>
      <c r="F57" s="74">
        <v>901842.86</v>
      </c>
      <c r="G57" s="104">
        <f>1-(+F57/E57)</f>
        <v>0.95210491191822555</v>
      </c>
      <c r="H57" s="15"/>
    </row>
    <row r="58" spans="1:8" ht="15.75" x14ac:dyDescent="0.25">
      <c r="A58" s="27" t="s">
        <v>36</v>
      </c>
      <c r="B58" s="28"/>
      <c r="C58" s="14"/>
      <c r="D58" s="73">
        <v>19</v>
      </c>
      <c r="E58" s="74">
        <v>2385549</v>
      </c>
      <c r="F58" s="74">
        <v>199048.5</v>
      </c>
      <c r="G58" s="104">
        <f>1-(+F58/E58)</f>
        <v>0.91656071621249446</v>
      </c>
      <c r="H58" s="15"/>
    </row>
    <row r="59" spans="1:8" ht="15.75" x14ac:dyDescent="0.25">
      <c r="A59" s="27" t="s">
        <v>37</v>
      </c>
      <c r="B59" s="28"/>
      <c r="C59" s="14"/>
      <c r="D59" s="73">
        <v>111</v>
      </c>
      <c r="E59" s="74">
        <v>20567177</v>
      </c>
      <c r="F59" s="74">
        <v>1599424.12</v>
      </c>
      <c r="G59" s="104">
        <f>1-(+F59/E59)</f>
        <v>0.92223414423865757</v>
      </c>
      <c r="H59" s="15"/>
    </row>
    <row r="60" spans="1:8" ht="15.75" x14ac:dyDescent="0.25">
      <c r="A60" s="27" t="s">
        <v>38</v>
      </c>
      <c r="B60" s="28"/>
      <c r="C60" s="14"/>
      <c r="D60" s="73"/>
      <c r="E60" s="74"/>
      <c r="F60" s="74"/>
      <c r="G60" s="104"/>
      <c r="H60" s="15"/>
    </row>
    <row r="61" spans="1:8" ht="15.75" x14ac:dyDescent="0.25">
      <c r="A61" s="27" t="s">
        <v>39</v>
      </c>
      <c r="B61" s="28"/>
      <c r="C61" s="14"/>
      <c r="D61" s="73">
        <v>31</v>
      </c>
      <c r="E61" s="74">
        <v>9344238.5</v>
      </c>
      <c r="F61" s="74">
        <v>420631.9</v>
      </c>
      <c r="G61" s="104">
        <f t="shared" ref="G61:G66" si="0">1-(+F61/E61)</f>
        <v>0.95498489256240626</v>
      </c>
      <c r="H61" s="15"/>
    </row>
    <row r="62" spans="1:8" ht="15.75" x14ac:dyDescent="0.25">
      <c r="A62" s="27" t="s">
        <v>40</v>
      </c>
      <c r="B62" s="28"/>
      <c r="C62" s="14"/>
      <c r="D62" s="73">
        <v>8</v>
      </c>
      <c r="E62" s="74">
        <v>1096970</v>
      </c>
      <c r="F62" s="74">
        <v>-81364</v>
      </c>
      <c r="G62" s="104">
        <f t="shared" si="0"/>
        <v>1.0741715817205575</v>
      </c>
      <c r="H62" s="15"/>
    </row>
    <row r="63" spans="1:8" ht="15.75" x14ac:dyDescent="0.25">
      <c r="A63" s="54" t="s">
        <v>41</v>
      </c>
      <c r="B63" s="28"/>
      <c r="C63" s="14"/>
      <c r="D63" s="73">
        <v>6</v>
      </c>
      <c r="E63" s="74">
        <v>587475</v>
      </c>
      <c r="F63" s="74">
        <v>72650</v>
      </c>
      <c r="G63" s="104">
        <f t="shared" si="0"/>
        <v>0.87633516319843396</v>
      </c>
      <c r="H63" s="15"/>
    </row>
    <row r="64" spans="1:8" ht="15.75" x14ac:dyDescent="0.25">
      <c r="A64" s="55" t="s">
        <v>60</v>
      </c>
      <c r="B64" s="28"/>
      <c r="C64" s="14"/>
      <c r="D64" s="73">
        <v>2</v>
      </c>
      <c r="E64" s="74">
        <v>193800</v>
      </c>
      <c r="F64" s="74">
        <v>-17200</v>
      </c>
      <c r="G64" s="104">
        <f t="shared" si="0"/>
        <v>1.0887512899896801</v>
      </c>
      <c r="H64" s="15"/>
    </row>
    <row r="65" spans="1:8" ht="15.75" x14ac:dyDescent="0.25">
      <c r="A65" s="27" t="s">
        <v>99</v>
      </c>
      <c r="B65" s="28"/>
      <c r="C65" s="14"/>
      <c r="D65" s="73">
        <v>1188</v>
      </c>
      <c r="E65" s="74">
        <v>141543683.88</v>
      </c>
      <c r="F65" s="74">
        <v>15968979.75</v>
      </c>
      <c r="G65" s="104">
        <f t="shared" si="0"/>
        <v>0.8871798492715619</v>
      </c>
      <c r="H65" s="15"/>
    </row>
    <row r="66" spans="1:8" ht="15.75" x14ac:dyDescent="0.25">
      <c r="A66" s="71" t="s">
        <v>100</v>
      </c>
      <c r="B66" s="30"/>
      <c r="C66" s="14"/>
      <c r="D66" s="73">
        <v>3</v>
      </c>
      <c r="E66" s="74">
        <v>609466</v>
      </c>
      <c r="F66" s="74">
        <v>53554.9</v>
      </c>
      <c r="G66" s="104">
        <f t="shared" si="0"/>
        <v>0.91212815809249403</v>
      </c>
      <c r="H66" s="15"/>
    </row>
    <row r="67" spans="1:8" x14ac:dyDescent="0.2">
      <c r="A67" s="31" t="s">
        <v>42</v>
      </c>
      <c r="B67" s="30"/>
      <c r="C67" s="14"/>
      <c r="D67" s="77"/>
      <c r="E67" s="96"/>
      <c r="F67" s="74"/>
      <c r="G67" s="105"/>
      <c r="H67" s="15"/>
    </row>
    <row r="68" spans="1:8" x14ac:dyDescent="0.2">
      <c r="A68" s="16" t="s">
        <v>43</v>
      </c>
      <c r="B68" s="28"/>
      <c r="C68" s="14"/>
      <c r="D68" s="77"/>
      <c r="E68" s="96"/>
      <c r="F68" s="74"/>
      <c r="G68" s="105"/>
      <c r="H68" s="15"/>
    </row>
    <row r="69" spans="1:8" x14ac:dyDescent="0.2">
      <c r="A69" s="16" t="s">
        <v>29</v>
      </c>
      <c r="B69" s="28"/>
      <c r="C69" s="14"/>
      <c r="D69" s="77"/>
      <c r="E69" s="95"/>
      <c r="F69" s="74"/>
      <c r="G69" s="105"/>
      <c r="H69" s="15"/>
    </row>
    <row r="70" spans="1:8" x14ac:dyDescent="0.2">
      <c r="A70" s="16" t="s">
        <v>30</v>
      </c>
      <c r="B70" s="28"/>
      <c r="C70" s="14"/>
      <c r="D70" s="77"/>
      <c r="E70" s="95"/>
      <c r="F70" s="74"/>
      <c r="G70" s="105"/>
      <c r="H70" s="15"/>
    </row>
    <row r="71" spans="1:8" ht="15.75" x14ac:dyDescent="0.25">
      <c r="A71" s="32"/>
      <c r="B71" s="18"/>
      <c r="C71" s="14"/>
      <c r="D71" s="77"/>
      <c r="E71" s="80"/>
      <c r="F71" s="80"/>
      <c r="G71" s="105"/>
      <c r="H71" s="2"/>
    </row>
    <row r="72" spans="1:8" ht="15.75" x14ac:dyDescent="0.25">
      <c r="A72" s="20" t="s">
        <v>45</v>
      </c>
      <c r="B72" s="20"/>
      <c r="C72" s="21"/>
      <c r="D72" s="81">
        <f>SUM(D55:D68)</f>
        <v>1741</v>
      </c>
      <c r="E72" s="82">
        <f>SUM(E55:E71)</f>
        <v>221709382.89999998</v>
      </c>
      <c r="F72" s="82">
        <f>SUM(F55:F71)</f>
        <v>20800777.710000001</v>
      </c>
      <c r="G72" s="110">
        <f>1-(+F72/E72)</f>
        <v>0.9061799846360945</v>
      </c>
      <c r="H72" s="2"/>
    </row>
    <row r="73" spans="1:8" x14ac:dyDescent="0.2">
      <c r="A73" s="33"/>
      <c r="B73" s="33"/>
      <c r="C73" s="33"/>
      <c r="D73" s="91"/>
      <c r="E73" s="92"/>
      <c r="F73" s="34"/>
      <c r="G73" s="34"/>
      <c r="H73" s="2"/>
    </row>
    <row r="74" spans="1:8" ht="18" x14ac:dyDescent="0.25">
      <c r="A74" s="35" t="s">
        <v>46</v>
      </c>
      <c r="B74" s="36"/>
      <c r="C74" s="36"/>
      <c r="D74" s="36"/>
      <c r="E74" s="36"/>
      <c r="F74" s="37">
        <f>F72+F39+F50</f>
        <v>25670577.789999999</v>
      </c>
      <c r="G74" s="36"/>
      <c r="H74" s="2"/>
    </row>
    <row r="75" spans="1:8" ht="18" x14ac:dyDescent="0.25">
      <c r="A75" s="35"/>
      <c r="B75" s="36"/>
      <c r="C75" s="36"/>
      <c r="D75" s="36"/>
      <c r="E75" s="36"/>
      <c r="F75" s="37"/>
      <c r="G75" s="36"/>
      <c r="H75" s="2"/>
    </row>
    <row r="76" spans="1:8" ht="15.75" x14ac:dyDescent="0.25">
      <c r="A76" s="4" t="s">
        <v>47</v>
      </c>
      <c r="B76" s="40"/>
      <c r="C76" s="40"/>
      <c r="D76" s="40"/>
      <c r="E76" s="40"/>
      <c r="F76" s="41"/>
      <c r="G76" s="40"/>
      <c r="H76" s="2"/>
    </row>
    <row r="77" spans="1:8" ht="15.75" x14ac:dyDescent="0.25">
      <c r="A77" s="4" t="s">
        <v>48</v>
      </c>
      <c r="B77" s="40"/>
      <c r="C77" s="40"/>
      <c r="D77" s="40"/>
      <c r="E77" s="40"/>
      <c r="F77" s="41"/>
      <c r="G77" s="40"/>
      <c r="H77" s="2"/>
    </row>
    <row r="78" spans="1:8" ht="15.75" x14ac:dyDescent="0.25">
      <c r="A78" s="4" t="s">
        <v>49</v>
      </c>
      <c r="B78" s="40"/>
      <c r="C78" s="40"/>
      <c r="D78" s="40"/>
      <c r="E78" s="40"/>
      <c r="F78" s="41"/>
      <c r="G78" s="40"/>
      <c r="H78" s="2"/>
    </row>
    <row r="79" spans="1:8" ht="15.75" x14ac:dyDescent="0.25">
      <c r="A79" s="4"/>
      <c r="B79" s="40"/>
      <c r="C79" s="40"/>
      <c r="D79" s="40"/>
      <c r="E79" s="40"/>
      <c r="F79" s="41"/>
      <c r="G79" s="40"/>
      <c r="H79" s="2"/>
    </row>
    <row r="80" spans="1:8" ht="18" x14ac:dyDescent="0.25">
      <c r="A80" s="42" t="s">
        <v>50</v>
      </c>
      <c r="B80" s="39"/>
      <c r="C80" s="39"/>
      <c r="D80" s="39"/>
      <c r="E80" s="39"/>
      <c r="F80" s="37"/>
      <c r="G80" s="39"/>
      <c r="H80" s="2"/>
    </row>
    <row r="81" spans="1:8" ht="18" x14ac:dyDescent="0.25">
      <c r="A81" s="43"/>
      <c r="B81" s="39"/>
      <c r="C81" s="39"/>
      <c r="D81" s="39"/>
      <c r="E81" s="37"/>
      <c r="F81" s="2"/>
      <c r="G81" s="2"/>
      <c r="H81" s="2"/>
    </row>
    <row r="82" spans="1:8" ht="18" x14ac:dyDescent="0.25">
      <c r="A82" s="116"/>
      <c r="B82" s="117"/>
      <c r="C82" s="117"/>
      <c r="D82" s="117"/>
      <c r="E82" s="44"/>
      <c r="F82" s="2"/>
      <c r="G82" s="2"/>
      <c r="H82" s="2"/>
    </row>
    <row r="83" spans="1:8" ht="18" x14ac:dyDescent="0.25">
      <c r="A83" s="43"/>
      <c r="B83" s="39"/>
      <c r="C83" s="39"/>
      <c r="D83" s="39"/>
      <c r="E83" s="45"/>
      <c r="F83" s="2"/>
      <c r="G83" s="2"/>
      <c r="H83" s="2"/>
    </row>
    <row r="84" spans="1:8" ht="18" x14ac:dyDescent="0.25">
      <c r="A84" s="43"/>
      <c r="B84" s="39"/>
      <c r="C84" s="39"/>
      <c r="D84" s="39"/>
      <c r="E84" s="46"/>
      <c r="F84" s="2"/>
      <c r="G84" s="2"/>
      <c r="H84" s="2"/>
    </row>
    <row r="85" spans="1:8" ht="18" x14ac:dyDescent="0.25">
      <c r="A85" s="43"/>
      <c r="B85" s="39"/>
      <c r="C85" s="39"/>
      <c r="D85" s="39"/>
      <c r="E85" s="37"/>
      <c r="F85" s="2"/>
      <c r="G85" s="2"/>
      <c r="H85" s="2"/>
    </row>
    <row r="86" spans="1:8" ht="18" x14ac:dyDescent="0.25">
      <c r="A86" s="43"/>
      <c r="B86" s="39"/>
      <c r="C86" s="39"/>
      <c r="D86" s="39"/>
      <c r="E86" s="37"/>
      <c r="F86" s="2"/>
      <c r="G86" s="2"/>
      <c r="H86" s="2"/>
    </row>
    <row r="87" spans="1:8" ht="18" x14ac:dyDescent="0.25">
      <c r="A87" s="43"/>
      <c r="B87" s="39"/>
      <c r="C87" s="39"/>
      <c r="D87" s="39"/>
      <c r="E87" s="44"/>
      <c r="F87" s="2"/>
      <c r="G87" s="2"/>
      <c r="H87" s="2"/>
    </row>
    <row r="88" spans="1:8" ht="18" x14ac:dyDescent="0.25">
      <c r="A88" s="43"/>
      <c r="B88" s="39"/>
      <c r="C88" s="39"/>
      <c r="D88" s="39"/>
      <c r="E88" s="45"/>
      <c r="F88" s="2"/>
      <c r="G88" s="2"/>
      <c r="H88" s="2"/>
    </row>
    <row r="89" spans="1:8" ht="18" x14ac:dyDescent="0.25">
      <c r="A89" s="43"/>
      <c r="B89" s="39"/>
      <c r="C89" s="39"/>
      <c r="D89" s="39"/>
      <c r="E89" s="45"/>
      <c r="F89" s="2"/>
      <c r="G89" s="2"/>
      <c r="H89" s="2"/>
    </row>
    <row r="90" spans="1:8" ht="18" x14ac:dyDescent="0.25">
      <c r="A90" s="43"/>
      <c r="B90" s="39"/>
      <c r="C90" s="39"/>
      <c r="D90" s="39"/>
      <c r="E90" s="45"/>
      <c r="F90" s="2"/>
      <c r="G90" s="2"/>
      <c r="H90" s="2"/>
    </row>
    <row r="91" spans="1:8" ht="18" x14ac:dyDescent="0.25">
      <c r="A91" s="43"/>
      <c r="B91" s="39"/>
      <c r="C91" s="39"/>
      <c r="D91" s="39"/>
      <c r="E91" s="47"/>
      <c r="F91" s="2"/>
      <c r="G91" s="2"/>
      <c r="H91" s="2"/>
    </row>
    <row r="92" spans="1:8" ht="18" x14ac:dyDescent="0.25">
      <c r="A92" s="43"/>
      <c r="B92" s="39"/>
      <c r="C92" s="39"/>
      <c r="D92" s="39"/>
      <c r="E92" s="39"/>
      <c r="F92" s="2"/>
      <c r="G92" s="2"/>
      <c r="H92" s="2"/>
    </row>
    <row r="93" spans="1:8" ht="15.75" x14ac:dyDescent="0.25">
      <c r="A93" s="48"/>
      <c r="B93" s="2"/>
      <c r="C93" s="2"/>
      <c r="D93" s="2"/>
      <c r="E93" s="2"/>
      <c r="F93" s="2"/>
      <c r="G93" s="2"/>
      <c r="H93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46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77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120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13</v>
      </c>
      <c r="E13" s="99">
        <v>2493955</v>
      </c>
      <c r="F13" s="111">
        <v>810576</v>
      </c>
      <c r="G13" s="104">
        <f>F13/E13</f>
        <v>0.32501628938773958</v>
      </c>
      <c r="H13" s="15"/>
    </row>
    <row r="14" spans="1:8" ht="15.75" x14ac:dyDescent="0.25">
      <c r="A14" s="93" t="s">
        <v>107</v>
      </c>
      <c r="B14" s="13"/>
      <c r="C14" s="14"/>
      <c r="D14" s="73">
        <v>2</v>
      </c>
      <c r="E14" s="99">
        <v>555380</v>
      </c>
      <c r="F14" s="111">
        <v>86387.5</v>
      </c>
      <c r="G14" s="104">
        <f>F14/E14</f>
        <v>0.15554665274226656</v>
      </c>
      <c r="H14" s="15"/>
    </row>
    <row r="15" spans="1:8" ht="15.75" x14ac:dyDescent="0.25">
      <c r="A15" s="93" t="s">
        <v>109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104</v>
      </c>
      <c r="B16" s="13"/>
      <c r="C16" s="14"/>
      <c r="D16" s="73">
        <v>1</v>
      </c>
      <c r="E16" s="99">
        <v>118326</v>
      </c>
      <c r="F16" s="111">
        <v>44050</v>
      </c>
      <c r="G16" s="104">
        <f>F16/E16</f>
        <v>0.37227659178878691</v>
      </c>
      <c r="H16" s="15"/>
    </row>
    <row r="17" spans="1:8" ht="15.75" x14ac:dyDescent="0.25">
      <c r="A17" s="93" t="s">
        <v>78</v>
      </c>
      <c r="B17" s="13"/>
      <c r="C17" s="14"/>
      <c r="D17" s="73">
        <v>2</v>
      </c>
      <c r="E17" s="99">
        <v>442477</v>
      </c>
      <c r="F17" s="111">
        <v>157604</v>
      </c>
      <c r="G17" s="104">
        <f>F17/E17</f>
        <v>0.35618574524777558</v>
      </c>
      <c r="H17" s="15"/>
    </row>
    <row r="18" spans="1:8" ht="15.75" x14ac:dyDescent="0.25">
      <c r="A18" s="70" t="s">
        <v>114</v>
      </c>
      <c r="B18" s="13"/>
      <c r="C18" s="14"/>
      <c r="D18" s="73">
        <v>1</v>
      </c>
      <c r="E18" s="99">
        <v>425377</v>
      </c>
      <c r="F18" s="111">
        <v>122425.32</v>
      </c>
      <c r="G18" s="104">
        <f>F18/E18</f>
        <v>0.28780427714709544</v>
      </c>
      <c r="H18" s="15"/>
    </row>
    <row r="19" spans="1:8" ht="15.75" x14ac:dyDescent="0.25">
      <c r="A19" s="70" t="s">
        <v>14</v>
      </c>
      <c r="B19" s="13"/>
      <c r="C19" s="14"/>
      <c r="D19" s="73"/>
      <c r="E19" s="99"/>
      <c r="F19" s="111"/>
      <c r="G19" s="104"/>
      <c r="H19" s="15"/>
    </row>
    <row r="20" spans="1:8" ht="15.75" x14ac:dyDescent="0.25">
      <c r="A20" s="93" t="s">
        <v>15</v>
      </c>
      <c r="B20" s="13"/>
      <c r="C20" s="14"/>
      <c r="D20" s="73">
        <v>2</v>
      </c>
      <c r="E20" s="99">
        <v>1108657</v>
      </c>
      <c r="F20" s="111">
        <v>168006</v>
      </c>
      <c r="G20" s="104">
        <f>F20/E20</f>
        <v>0.15154010663352147</v>
      </c>
      <c r="H20" s="15"/>
    </row>
    <row r="21" spans="1:8" ht="15.75" x14ac:dyDescent="0.25">
      <c r="A21" s="93" t="s">
        <v>59</v>
      </c>
      <c r="B21" s="13"/>
      <c r="C21" s="14"/>
      <c r="D21" s="73"/>
      <c r="E21" s="99"/>
      <c r="F21" s="111"/>
      <c r="G21" s="104"/>
      <c r="H21" s="15"/>
    </row>
    <row r="22" spans="1:8" ht="15.75" x14ac:dyDescent="0.25">
      <c r="A22" s="93" t="s">
        <v>98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115</v>
      </c>
      <c r="B23" s="13"/>
      <c r="C23" s="14"/>
      <c r="D23" s="73">
        <v>3</v>
      </c>
      <c r="E23" s="99">
        <v>1121131</v>
      </c>
      <c r="F23" s="111">
        <v>345375.5</v>
      </c>
      <c r="G23" s="104">
        <f t="shared" ref="G23:G29" si="0">F23/E23</f>
        <v>0.30805989665792849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2786753</v>
      </c>
      <c r="F24" s="111">
        <v>24398.5</v>
      </c>
      <c r="G24" s="104">
        <f t="shared" si="0"/>
        <v>8.7551713409835755E-3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949939</v>
      </c>
      <c r="F25" s="111">
        <v>220291</v>
      </c>
      <c r="G25" s="104">
        <f t="shared" si="0"/>
        <v>0.23190015358880939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41075</v>
      </c>
      <c r="F29" s="111">
        <v>13440</v>
      </c>
      <c r="G29" s="104">
        <f t="shared" si="0"/>
        <v>0.32720632988435788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110</v>
      </c>
      <c r="B32" s="13"/>
      <c r="C32" s="14"/>
      <c r="D32" s="73">
        <v>2</v>
      </c>
      <c r="E32" s="99">
        <v>98578</v>
      </c>
      <c r="F32" s="111">
        <v>37034.5</v>
      </c>
      <c r="G32" s="104">
        <f>F32/E32</f>
        <v>0.3756872730223782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76</v>
      </c>
      <c r="B34" s="13"/>
      <c r="C34" s="14"/>
      <c r="D34" s="73">
        <v>6</v>
      </c>
      <c r="E34" s="99">
        <v>4351984</v>
      </c>
      <c r="F34" s="111">
        <v>667430</v>
      </c>
      <c r="G34" s="104">
        <f>F34/E34</f>
        <v>0.15336223662586995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39</v>
      </c>
      <c r="E39" s="82">
        <f>SUM(E9:E38)</f>
        <v>14493632</v>
      </c>
      <c r="F39" s="82">
        <f>SUM(F9:F38)</f>
        <v>2697018.3200000003</v>
      </c>
      <c r="G39" s="106">
        <f>F39/E39</f>
        <v>0.18608298596238682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9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142</v>
      </c>
      <c r="E44" s="74">
        <v>28055040.010000002</v>
      </c>
      <c r="F44" s="74">
        <v>1575482.78</v>
      </c>
      <c r="G44" s="104">
        <f>1-(+F44/E44)</f>
        <v>0.94384314620694065</v>
      </c>
      <c r="H44" s="15"/>
    </row>
    <row r="45" spans="1:8" ht="15.75" x14ac:dyDescent="0.25">
      <c r="A45" s="27" t="s">
        <v>34</v>
      </c>
      <c r="B45" s="28"/>
      <c r="C45" s="14"/>
      <c r="D45" s="73">
        <v>9</v>
      </c>
      <c r="E45" s="74">
        <v>6339242.2000000002</v>
      </c>
      <c r="F45" s="74">
        <v>602397.36</v>
      </c>
      <c r="G45" s="104">
        <f t="shared" ref="G45:G54" si="1">1-(+F45/E45)</f>
        <v>0.90497328529268062</v>
      </c>
      <c r="H45" s="15"/>
    </row>
    <row r="46" spans="1:8" ht="15.75" x14ac:dyDescent="0.25">
      <c r="A46" s="27" t="s">
        <v>35</v>
      </c>
      <c r="B46" s="28"/>
      <c r="C46" s="14"/>
      <c r="D46" s="73">
        <v>148</v>
      </c>
      <c r="E46" s="74">
        <v>22280241.010000002</v>
      </c>
      <c r="F46" s="74">
        <v>1048194.02</v>
      </c>
      <c r="G46" s="104">
        <f t="shared" si="1"/>
        <v>0.95295409867740921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1328848</v>
      </c>
      <c r="F47" s="74">
        <v>59413.599999999999</v>
      </c>
      <c r="G47" s="104">
        <f t="shared" si="1"/>
        <v>0.95528939351980058</v>
      </c>
      <c r="H47" s="15"/>
    </row>
    <row r="48" spans="1:8" ht="15.75" x14ac:dyDescent="0.25">
      <c r="A48" s="27" t="s">
        <v>37</v>
      </c>
      <c r="B48" s="28"/>
      <c r="C48" s="14"/>
      <c r="D48" s="73">
        <v>102</v>
      </c>
      <c r="E48" s="74">
        <v>15014522</v>
      </c>
      <c r="F48" s="74">
        <v>889810.61</v>
      </c>
      <c r="G48" s="104">
        <f t="shared" si="1"/>
        <v>0.94073666747432916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10</v>
      </c>
      <c r="E50" s="74">
        <v>2249415</v>
      </c>
      <c r="F50" s="74">
        <v>107671</v>
      </c>
      <c r="G50" s="104">
        <f t="shared" si="1"/>
        <v>0.95213377700424329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1003825</v>
      </c>
      <c r="F51" s="74">
        <v>90879.7</v>
      </c>
      <c r="G51" s="104">
        <f t="shared" si="1"/>
        <v>0.90946659029213262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445350</v>
      </c>
      <c r="F52" s="74">
        <v>81009.25</v>
      </c>
      <c r="G52" s="104">
        <f t="shared" si="1"/>
        <v>0.81809980913887959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99</v>
      </c>
      <c r="B54" s="28"/>
      <c r="C54" s="14"/>
      <c r="D54" s="73">
        <v>1323</v>
      </c>
      <c r="E54" s="74">
        <v>137329649.50999999</v>
      </c>
      <c r="F54" s="74">
        <v>15083355.970000001</v>
      </c>
      <c r="G54" s="104">
        <f t="shared" si="1"/>
        <v>0.89016679192134929</v>
      </c>
      <c r="H54" s="2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1742</v>
      </c>
      <c r="E61" s="82">
        <f>SUM(E44:E60)</f>
        <v>214046132.72999999</v>
      </c>
      <c r="F61" s="82">
        <f>SUM(F44:F60)</f>
        <v>19538214.289999999</v>
      </c>
      <c r="G61" s="110">
        <f>1-(+F61/E61)</f>
        <v>0.90871961085769437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22235232.609999999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2023-09-08T19:23:57Z</cp:lastPrinted>
  <dcterms:created xsi:type="dcterms:W3CDTF">2012-06-07T14:04:25Z</dcterms:created>
  <dcterms:modified xsi:type="dcterms:W3CDTF">2023-09-08T20:11:01Z</dcterms:modified>
</cp:coreProperties>
</file>